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bayview0-my.sharepoint.com/personal/nicolewaligorski_bftg_com/Documents/"/>
    </mc:Choice>
  </mc:AlternateContent>
  <xr:revisionPtr revIDLastSave="0" documentId="8_{BF4F5706-44AA-4974-B2B3-4C94A839E7D4}" xr6:coauthVersionLast="47" xr6:coauthVersionMax="47" xr10:uidLastSave="{00000000-0000-0000-0000-000000000000}"/>
  <bookViews>
    <workbookView xWindow="17172" yWindow="-108" windowWidth="23256" windowHeight="12576" xr2:uid="{00000000-000D-0000-FFFF-FFFF00000000}"/>
  </bookViews>
  <sheets>
    <sheet name="BUSINESS BK STMTS CALC" sheetId="2" r:id="rId1"/>
    <sheet name="PERSONAL BK STMTS CALC" sheetId="1" r:id="rId2"/>
    <sheet name="P&amp;L CALC" sheetId="5" r:id="rId3"/>
    <sheet name="1099 INCOME" sheetId="4" r:id="rId4"/>
    <sheet name="Version Control"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E58" i="4"/>
  <c r="D58" i="4"/>
  <c r="H57" i="4"/>
  <c r="H56" i="4"/>
  <c r="H55" i="4"/>
  <c r="H54" i="4"/>
  <c r="H53" i="4"/>
  <c r="H52" i="4"/>
  <c r="H51" i="4"/>
  <c r="H50" i="4"/>
  <c r="H49" i="4"/>
  <c r="H48" i="4"/>
  <c r="H47" i="4"/>
  <c r="C47" i="4"/>
  <c r="C48" i="4" s="1"/>
  <c r="C49" i="4" s="1"/>
  <c r="C50" i="4" s="1"/>
  <c r="C51" i="4" s="1"/>
  <c r="C52" i="4" s="1"/>
  <c r="C53" i="4" s="1"/>
  <c r="C54" i="4" s="1"/>
  <c r="C55" i="4" s="1"/>
  <c r="C56" i="4" s="1"/>
  <c r="C57" i="4" s="1"/>
  <c r="H46" i="4"/>
  <c r="F40" i="4"/>
  <c r="H58" i="4" l="1"/>
  <c r="E42" i="4" s="1"/>
  <c r="F42" i="4" s="1"/>
  <c r="E47" i="5"/>
  <c r="E84" i="2"/>
  <c r="E48" i="2"/>
  <c r="E79" i="1"/>
  <c r="E45" i="1"/>
  <c r="F75" i="1" l="1"/>
  <c r="H45" i="5" l="1"/>
  <c r="E46" i="5"/>
  <c r="H27" i="1"/>
  <c r="H28" i="1"/>
  <c r="H29" i="1"/>
  <c r="H30" i="1"/>
  <c r="H31" i="1"/>
  <c r="H32" i="1"/>
  <c r="H33" i="1"/>
  <c r="H34" i="1"/>
  <c r="H35" i="1"/>
  <c r="H36" i="1"/>
  <c r="H37" i="1"/>
  <c r="H38" i="1"/>
  <c r="H39" i="1"/>
  <c r="H17" i="1"/>
  <c r="H18" i="1"/>
  <c r="H19" i="1"/>
  <c r="H20" i="1"/>
  <c r="H21" i="1"/>
  <c r="H22" i="1"/>
  <c r="H23" i="1"/>
  <c r="H24" i="1"/>
  <c r="H25" i="1"/>
  <c r="H26" i="1"/>
  <c r="E52" i="5" l="1"/>
  <c r="G50" i="5" s="1"/>
  <c r="E50" i="5"/>
  <c r="E49" i="5"/>
  <c r="F48" i="5"/>
  <c r="E48" i="5"/>
  <c r="H40" i="5"/>
  <c r="H39" i="5"/>
  <c r="H38" i="5"/>
  <c r="H37" i="5"/>
  <c r="H36" i="5"/>
  <c r="H35" i="5"/>
  <c r="H34" i="5"/>
  <c r="H33" i="5"/>
  <c r="H32" i="5"/>
  <c r="H31" i="5"/>
  <c r="H30" i="5"/>
  <c r="H29" i="5"/>
  <c r="H28" i="5"/>
  <c r="H27" i="5"/>
  <c r="H26" i="5"/>
  <c r="H25" i="5"/>
  <c r="H24" i="5"/>
  <c r="H23" i="5"/>
  <c r="H22" i="5"/>
  <c r="H21" i="5"/>
  <c r="H20" i="5"/>
  <c r="H19" i="5"/>
  <c r="H18" i="5"/>
  <c r="C18" i="5"/>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H17" i="5"/>
  <c r="E83" i="2"/>
  <c r="F42" i="2"/>
  <c r="F78" i="2"/>
  <c r="F41" i="1"/>
  <c r="I76" i="1"/>
  <c r="I42" i="1"/>
  <c r="H36" i="2"/>
  <c r="H37" i="2"/>
  <c r="H38" i="2"/>
  <c r="H39" i="2"/>
  <c r="H40" i="2"/>
  <c r="H18" i="2"/>
  <c r="H19" i="2"/>
  <c r="H20" i="2"/>
  <c r="H21" i="2"/>
  <c r="H22" i="2"/>
  <c r="H23" i="2"/>
  <c r="H24" i="2"/>
  <c r="H25" i="2"/>
  <c r="H26" i="2"/>
  <c r="H27" i="2"/>
  <c r="H28" i="2"/>
  <c r="H29" i="2"/>
  <c r="H30" i="2"/>
  <c r="H31" i="2"/>
  <c r="H32" i="2"/>
  <c r="H33" i="2"/>
  <c r="H34" i="2"/>
  <c r="H35" i="2"/>
  <c r="H17" i="2"/>
  <c r="E44" i="2"/>
  <c r="E43" i="2"/>
  <c r="E47" i="2"/>
  <c r="H20" i="4"/>
  <c r="H19" i="4"/>
  <c r="G27" i="4"/>
  <c r="E20" i="4"/>
  <c r="E19" i="4"/>
  <c r="D27" i="4"/>
  <c r="G24" i="4"/>
  <c r="H14" i="4"/>
  <c r="H13" i="4"/>
  <c r="D24" i="4"/>
  <c r="E14" i="4"/>
  <c r="E13" i="4"/>
  <c r="E80" i="2"/>
  <c r="E79" i="2"/>
  <c r="E78" i="2"/>
  <c r="H76" i="2"/>
  <c r="H75" i="2"/>
  <c r="H74" i="2"/>
  <c r="H73" i="2"/>
  <c r="H72" i="2"/>
  <c r="H71" i="2"/>
  <c r="H70" i="2"/>
  <c r="H69" i="2"/>
  <c r="H68" i="2"/>
  <c r="H67" i="2"/>
  <c r="H66" i="2"/>
  <c r="H65" i="2"/>
  <c r="H64" i="2"/>
  <c r="H63" i="2"/>
  <c r="H62" i="2"/>
  <c r="H61" i="2"/>
  <c r="H60" i="2"/>
  <c r="H59" i="2"/>
  <c r="H58" i="2"/>
  <c r="H57" i="2"/>
  <c r="H56" i="2"/>
  <c r="H55" i="2"/>
  <c r="H54" i="2"/>
  <c r="C54" i="2"/>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H53" i="2"/>
  <c r="E42" i="2"/>
  <c r="C18" i="2"/>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N21" i="5" l="1"/>
  <c r="N17" i="5"/>
  <c r="E51" i="5"/>
  <c r="H47" i="5" s="1"/>
  <c r="N16" i="5"/>
  <c r="N20" i="5"/>
  <c r="N57" i="2"/>
  <c r="N53" i="2"/>
  <c r="N56" i="2"/>
  <c r="E81" i="2"/>
  <c r="N21" i="2"/>
  <c r="E30" i="4"/>
  <c r="E31" i="4" s="1"/>
  <c r="E32" i="4" s="1"/>
  <c r="N16" i="2"/>
  <c r="N17" i="2"/>
  <c r="E45" i="2"/>
  <c r="E46" i="2" s="1"/>
  <c r="G48" i="2" s="1"/>
  <c r="F47" i="2" s="1"/>
  <c r="N52" i="2"/>
  <c r="N20" i="2"/>
  <c r="N58" i="2" l="1"/>
  <c r="G40" i="4"/>
  <c r="G42" i="4"/>
  <c r="N54" i="2"/>
  <c r="N18" i="5"/>
  <c r="N22" i="5"/>
  <c r="E82" i="2"/>
  <c r="N22" i="2"/>
  <c r="N18" i="2"/>
  <c r="G84" i="2" l="1"/>
  <c r="F83" i="2" s="1"/>
  <c r="E77" i="1"/>
  <c r="E76" i="1"/>
  <c r="E75" i="1"/>
  <c r="H73" i="1"/>
  <c r="H72" i="1"/>
  <c r="H71" i="1"/>
  <c r="H70" i="1"/>
  <c r="H69" i="1"/>
  <c r="H68" i="1"/>
  <c r="H67" i="1"/>
  <c r="H66" i="1"/>
  <c r="H65" i="1"/>
  <c r="H64" i="1"/>
  <c r="H63" i="1"/>
  <c r="H62" i="1"/>
  <c r="H61" i="1"/>
  <c r="H60" i="1"/>
  <c r="H59" i="1"/>
  <c r="H58" i="1"/>
  <c r="H57" i="1"/>
  <c r="H56" i="1"/>
  <c r="H55" i="1"/>
  <c r="H54" i="1"/>
  <c r="H53" i="1"/>
  <c r="H52" i="1"/>
  <c r="H51" i="1"/>
  <c r="C51" i="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H50" i="1"/>
  <c r="H16" i="1"/>
  <c r="E43" i="1"/>
  <c r="E42" i="1"/>
  <c r="E41" i="1"/>
  <c r="N54" i="1" l="1"/>
  <c r="N50" i="1"/>
  <c r="E78" i="1"/>
  <c r="G77" i="1" s="1"/>
  <c r="G79" i="1" s="1"/>
  <c r="N53" i="1"/>
  <c r="N49" i="1"/>
  <c r="N20" i="1"/>
  <c r="N16" i="1"/>
  <c r="N15" i="1"/>
  <c r="N19" i="1"/>
  <c r="E44" i="1"/>
  <c r="G45" i="1" s="1"/>
  <c r="N55" i="1" l="1"/>
  <c r="N17" i="1"/>
  <c r="N51" i="1"/>
  <c r="N21" i="1"/>
  <c r="C17" i="1" l="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Misty Glover</author>
  </authors>
  <commentList>
    <comment ref="C10" authorId="0" shapeId="0" xr:uid="{00000000-0006-0000-0000-000001000000}">
      <text>
        <r>
          <rPr>
            <b/>
            <sz val="9"/>
            <color indexed="81"/>
            <rFont val="Tahoma"/>
            <family val="2"/>
          </rPr>
          <t>Monthly net income stated on the initial Uniform Residential Loan Application</t>
        </r>
        <r>
          <rPr>
            <sz val="9"/>
            <color indexed="81"/>
            <rFont val="Tahoma"/>
            <family val="2"/>
          </rPr>
          <t xml:space="preserve">
</t>
        </r>
      </text>
    </comment>
    <comment ref="C12" authorId="0" shapeId="0" xr:uid="{00000000-0006-0000-0000-000002000000}">
      <text>
        <r>
          <rPr>
            <b/>
            <sz val="9"/>
            <color indexed="81"/>
            <rFont val="Tahoma"/>
            <family val="2"/>
          </rPr>
          <t xml:space="preserve">See </t>
        </r>
        <r>
          <rPr>
            <b/>
            <sz val="9"/>
            <color indexed="39"/>
            <rFont val="Tahoma"/>
            <family val="2"/>
          </rPr>
          <t>Product Matrix</t>
        </r>
        <r>
          <rPr>
            <b/>
            <sz val="9"/>
            <color indexed="81"/>
            <rFont val="Tahoma"/>
            <family val="2"/>
          </rPr>
          <t xml:space="preserve"> for Additional Requirements Related to Income Trends for DTI above or below 36% Threshhold</t>
        </r>
      </text>
    </comment>
    <comment ref="G16" authorId="0" shapeId="0" xr:uid="{00000000-0006-0000-0000-000003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17" authorId="0" shapeId="0" xr:uid="{00000000-0006-0000-0000-000004000000}">
      <text>
        <r>
          <rPr>
            <b/>
            <sz val="9"/>
            <color indexed="81"/>
            <rFont val="Tahoma"/>
            <family val="2"/>
          </rPr>
          <t>Enter date of most recent bank statement</t>
        </r>
      </text>
    </comment>
    <comment ref="C42" authorId="0" shapeId="0" xr:uid="{00000000-0006-0000-0000-000005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 ref="H42" authorId="0" shapeId="0" xr:uid="{00000000-0006-0000-0000-000006000000}">
      <text>
        <r>
          <rPr>
            <b/>
            <sz val="9"/>
            <color indexed="81"/>
            <rFont val="Tahoma"/>
            <family val="2"/>
          </rPr>
          <t xml:space="preserve">Businesses within an industry that experience higher expense factors are </t>
        </r>
        <r>
          <rPr>
            <b/>
            <sz val="9"/>
            <color indexed="39"/>
            <rFont val="Tahoma"/>
            <family val="2"/>
          </rPr>
          <t>not
eligible</t>
        </r>
        <r>
          <rPr>
            <b/>
            <sz val="9"/>
            <color indexed="81"/>
            <rFont val="Tahoma"/>
            <family val="2"/>
          </rPr>
          <t xml:space="preserve"> for the 50% Fixed Expense option and must utilize another option.
Higher expense factor industries include, but are not limited to the following:
o Construction
o Manufacturing
o Retail and Wholesale Trade
o Hospitality, Food and Beverage Services
o Transportation
 The business narrative form should be used to determine if the borrower’s business is eligible for the Fixed Expense option based on the reasonableness
of expenses</t>
        </r>
        <r>
          <rPr>
            <sz val="9"/>
            <color indexed="81"/>
            <rFont val="Tahoma"/>
            <family val="2"/>
          </rPr>
          <t xml:space="preserve">
</t>
        </r>
      </text>
    </comment>
    <comment ref="H43" authorId="0" shapeId="0" xr:uid="{00000000-0006-0000-0000-000007000000}">
      <text>
        <r>
          <rPr>
            <b/>
            <sz val="9"/>
            <color indexed="81"/>
            <rFont val="Tahoma"/>
            <family val="2"/>
          </rPr>
          <t>Enter actual expense ratio of the business as determined via a CPA/accountant/tax preparer.</t>
        </r>
        <r>
          <rPr>
            <sz val="9"/>
            <color indexed="81"/>
            <rFont val="Tahoma"/>
            <family val="2"/>
          </rPr>
          <t xml:space="preserve">
</t>
        </r>
      </text>
    </comment>
    <comment ref="H45" authorId="0" shapeId="0" xr:uid="{00000000-0006-0000-0000-000008000000}">
      <text>
        <r>
          <rPr>
            <b/>
            <sz val="9"/>
            <color indexed="81"/>
            <rFont val="Tahoma"/>
            <family val="2"/>
          </rPr>
          <t>Enter expense factor that will be applied for calculation of earnings</t>
        </r>
        <r>
          <rPr>
            <sz val="9"/>
            <color indexed="81"/>
            <rFont val="Tahoma"/>
            <family val="2"/>
          </rPr>
          <t xml:space="preserve">
</t>
        </r>
      </text>
    </comment>
    <comment ref="G52" authorId="0" shapeId="0" xr:uid="{00000000-0006-0000-0000-000009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53" authorId="0" shapeId="0" xr:uid="{00000000-0006-0000-0000-00000A000000}">
      <text>
        <r>
          <rPr>
            <b/>
            <sz val="9"/>
            <color indexed="81"/>
            <rFont val="Tahoma"/>
            <family val="2"/>
          </rPr>
          <t>Enter date of most recent bank statement</t>
        </r>
        <r>
          <rPr>
            <sz val="9"/>
            <color indexed="81"/>
            <rFont val="Tahoma"/>
            <family val="2"/>
          </rPr>
          <t xml:space="preserve">
</t>
        </r>
      </text>
    </comment>
    <comment ref="C78" authorId="0" shapeId="0" xr:uid="{00000000-0006-0000-0000-00000B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Misty Glover</author>
  </authors>
  <commentList>
    <comment ref="C9" authorId="0" shapeId="0" xr:uid="{00000000-0006-0000-0100-000001000000}">
      <text>
        <r>
          <rPr>
            <b/>
            <sz val="9"/>
            <color indexed="81"/>
            <rFont val="Tahoma"/>
            <family val="2"/>
          </rPr>
          <t>Monthly net income stated on the initial 
Uniform Residential Loan Application</t>
        </r>
        <r>
          <rPr>
            <sz val="9"/>
            <color indexed="81"/>
            <rFont val="Tahoma"/>
            <family val="2"/>
          </rPr>
          <t xml:space="preserve">
</t>
        </r>
      </text>
    </comment>
    <comment ref="C10" authorId="0" shapeId="0" xr:uid="{00000000-0006-0000-0100-000002000000}">
      <text>
        <r>
          <rPr>
            <b/>
            <sz val="9"/>
            <color indexed="81"/>
            <rFont val="Tahoma"/>
            <family val="2"/>
          </rPr>
          <t>See Product Matrix for Additional Requirements Related to Income Trends for DTI above or below 36% Threshhold</t>
        </r>
        <r>
          <rPr>
            <sz val="9"/>
            <color indexed="81"/>
            <rFont val="Tahoma"/>
            <family val="2"/>
          </rPr>
          <t xml:space="preserve">
</t>
        </r>
      </text>
    </comment>
    <comment ref="G10" authorId="0" shapeId="0" xr:uid="{00000000-0006-0000-0100-000003000000}">
      <text>
        <r>
          <rPr>
            <b/>
            <sz val="9"/>
            <color indexed="81"/>
            <rFont val="Tahoma"/>
            <family val="2"/>
          </rPr>
          <t> At least one borrower must have 51% or more of their qualifying income coming from self-employment
 Percentage of self-employment ownership
-Personal Bank Statement Option: Minimum 25% ownership
-Business Bank Statement Option: Minimum 50% ownership</t>
        </r>
        <r>
          <rPr>
            <sz val="9"/>
            <color indexed="81"/>
            <rFont val="Tahoma"/>
            <family val="2"/>
          </rPr>
          <t xml:space="preserve">
</t>
        </r>
      </text>
    </comment>
    <comment ref="C12" authorId="0" shapeId="0" xr:uid="{00000000-0006-0000-0100-000004000000}">
      <text>
        <r>
          <rPr>
            <b/>
            <sz val="9"/>
            <color indexed="81"/>
            <rFont val="Tahoma"/>
            <family val="2"/>
          </rPr>
          <t>Note: Multiple accounts permitted. Combination of personal and business accounts not permitted.</t>
        </r>
        <r>
          <rPr>
            <sz val="9"/>
            <color indexed="81"/>
            <rFont val="Tahoma"/>
            <family val="2"/>
          </rPr>
          <t xml:space="preserve">
</t>
        </r>
      </text>
    </comment>
    <comment ref="G15" authorId="0" shapeId="0" xr:uid="{00000000-0006-0000-0100-000005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16" authorId="0" shapeId="0" xr:uid="{00000000-0006-0000-0100-000006000000}">
      <text>
        <r>
          <rPr>
            <b/>
            <sz val="9"/>
            <color indexed="81"/>
            <rFont val="Tahoma"/>
            <family val="2"/>
          </rPr>
          <t>Enter Date of Most Recent Bank Statement</t>
        </r>
        <r>
          <rPr>
            <sz val="9"/>
            <color indexed="81"/>
            <rFont val="Tahoma"/>
            <family val="2"/>
          </rPr>
          <t xml:space="preserve">
</t>
        </r>
      </text>
    </comment>
    <comment ref="C41" authorId="0" shapeId="0" xr:uid="{00000000-0006-0000-0100-000007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 ref="G43" authorId="0" shapeId="0" xr:uid="{00000000-0006-0000-0100-000008000000}">
      <text>
        <r>
          <rPr>
            <b/>
            <sz val="9"/>
            <color indexed="81"/>
            <rFont val="Tahoma"/>
            <family val="2"/>
          </rPr>
          <t>Calculation based on total adjusted deposits averaged over 12 or 24 months</t>
        </r>
        <r>
          <rPr>
            <sz val="9"/>
            <color indexed="81"/>
            <rFont val="Tahoma"/>
            <family val="2"/>
          </rPr>
          <t xml:space="preserve">
</t>
        </r>
      </text>
    </comment>
    <comment ref="G49" authorId="0" shapeId="0" xr:uid="{00000000-0006-0000-0100-000009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50" authorId="0" shapeId="0" xr:uid="{00000000-0006-0000-0100-00000A000000}">
      <text>
        <r>
          <rPr>
            <b/>
            <sz val="9"/>
            <color indexed="81"/>
            <rFont val="Tahoma"/>
            <family val="2"/>
          </rPr>
          <t>Enter date of most recent bank statement used</t>
        </r>
        <r>
          <rPr>
            <sz val="9"/>
            <color indexed="81"/>
            <rFont val="Tahoma"/>
            <family val="2"/>
          </rPr>
          <t xml:space="preserve">
</t>
        </r>
      </text>
    </comment>
    <comment ref="C75" authorId="0" shapeId="0" xr:uid="{00000000-0006-0000-0100-00000B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Misty Glover</author>
  </authors>
  <commentList>
    <comment ref="C10" authorId="0" shapeId="0" xr:uid="{00000000-0006-0000-0200-000001000000}">
      <text>
        <r>
          <rPr>
            <b/>
            <sz val="9"/>
            <color indexed="81"/>
            <rFont val="Tahoma"/>
            <family val="2"/>
          </rPr>
          <t>Monthly net income stated on the Uniform Residential Loan Application</t>
        </r>
        <r>
          <rPr>
            <sz val="9"/>
            <color indexed="81"/>
            <rFont val="Tahoma"/>
            <family val="2"/>
          </rPr>
          <t xml:space="preserve">
</t>
        </r>
      </text>
    </comment>
    <comment ref="C12" authorId="0" shapeId="0" xr:uid="{00000000-0006-0000-0200-000002000000}">
      <text>
        <r>
          <rPr>
            <b/>
            <sz val="9"/>
            <color indexed="81"/>
            <rFont val="Tahoma"/>
            <family val="2"/>
          </rPr>
          <t xml:space="preserve">See </t>
        </r>
        <r>
          <rPr>
            <b/>
            <sz val="9"/>
            <color indexed="39"/>
            <rFont val="Tahoma"/>
            <family val="2"/>
          </rPr>
          <t>Product Matrix</t>
        </r>
        <r>
          <rPr>
            <b/>
            <sz val="9"/>
            <color indexed="81"/>
            <rFont val="Tahoma"/>
            <family val="2"/>
          </rPr>
          <t xml:space="preserve"> for Additional Requirements Related to Income Trends for DTI above or below 36% Threshhold</t>
        </r>
      </text>
    </comment>
    <comment ref="G16" authorId="0" shapeId="0" xr:uid="{00000000-0006-0000-0200-000003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17" authorId="0" shapeId="0" xr:uid="{00000000-0006-0000-0200-000004000000}">
      <text>
        <r>
          <rPr>
            <b/>
            <sz val="9"/>
            <color indexed="81"/>
            <rFont val="Tahoma"/>
            <family val="2"/>
          </rPr>
          <t>Enter date of most recent bank statement</t>
        </r>
        <r>
          <rPr>
            <sz val="9"/>
            <color indexed="81"/>
            <rFont val="Tahoma"/>
            <family val="2"/>
          </rPr>
          <t xml:space="preserve">
</t>
        </r>
      </text>
    </comment>
    <comment ref="C45" authorId="0" shapeId="0" xr:uid="{00000000-0006-0000-0200-000005000000}">
      <text>
        <r>
          <rPr>
            <b/>
            <sz val="9"/>
            <color indexed="81"/>
            <rFont val="Tahoma"/>
            <family val="2"/>
          </rPr>
          <t>Note any add-backs and rationale in comments below</t>
        </r>
        <r>
          <rPr>
            <sz val="9"/>
            <color indexed="81"/>
            <rFont val="Tahoma"/>
            <family val="2"/>
          </rPr>
          <t xml:space="preserve">
</t>
        </r>
      </text>
    </comment>
    <comment ref="C48" authorId="0" shapeId="0" xr:uid="{00000000-0006-0000-0200-000006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Misty Glover</author>
    <author>Melanie Vail</author>
  </authors>
  <commentList>
    <comment ref="C9" authorId="0" shapeId="0" xr:uid="{00000000-0006-0000-0300-000001000000}">
      <text>
        <r>
          <rPr>
            <b/>
            <sz val="9"/>
            <color indexed="81"/>
            <rFont val="Tahoma"/>
            <family val="2"/>
          </rPr>
          <t>Borrower must be 100% commission or independent contractor</t>
        </r>
        <r>
          <rPr>
            <sz val="9"/>
            <color indexed="81"/>
            <rFont val="Tahoma"/>
            <family val="2"/>
          </rPr>
          <t xml:space="preserve">
</t>
        </r>
      </text>
    </comment>
    <comment ref="C13" authorId="0" shapeId="0" xr:uid="{00000000-0006-0000-0300-000002000000}">
      <text>
        <r>
          <rPr>
            <b/>
            <sz val="9"/>
            <color indexed="81"/>
            <rFont val="Tahoma"/>
            <charset val="1"/>
          </rPr>
          <t>Enter Most Recent Year</t>
        </r>
        <r>
          <rPr>
            <sz val="9"/>
            <color indexed="81"/>
            <rFont val="Tahoma"/>
            <charset val="1"/>
          </rPr>
          <t xml:space="preserve">
</t>
        </r>
      </text>
    </comment>
    <comment ref="F13" authorId="0" shapeId="0" xr:uid="{00000000-0006-0000-0300-000003000000}">
      <text>
        <r>
          <rPr>
            <b/>
            <sz val="9"/>
            <color indexed="81"/>
            <rFont val="Tahoma"/>
            <charset val="1"/>
          </rPr>
          <t>Enter Most Recent Year</t>
        </r>
      </text>
    </comment>
    <comment ref="C19" authorId="0" shapeId="0" xr:uid="{00000000-0006-0000-0300-000004000000}">
      <text>
        <r>
          <rPr>
            <b/>
            <sz val="9"/>
            <color indexed="81"/>
            <rFont val="Tahoma"/>
            <charset val="1"/>
          </rPr>
          <t>Enter Most Recent Year</t>
        </r>
        <r>
          <rPr>
            <sz val="9"/>
            <color indexed="81"/>
            <rFont val="Tahoma"/>
            <charset val="1"/>
          </rPr>
          <t xml:space="preserve">
</t>
        </r>
      </text>
    </comment>
    <comment ref="F19" authorId="0" shapeId="0" xr:uid="{00000000-0006-0000-0300-000005000000}">
      <text>
        <r>
          <rPr>
            <b/>
            <sz val="9"/>
            <color indexed="81"/>
            <rFont val="Tahoma"/>
            <charset val="1"/>
          </rPr>
          <t>Enter Most Recent Year</t>
        </r>
        <r>
          <rPr>
            <sz val="9"/>
            <color indexed="81"/>
            <rFont val="Tahoma"/>
            <charset val="1"/>
          </rPr>
          <t xml:space="preserve">
</t>
        </r>
      </text>
    </comment>
    <comment ref="C24" authorId="0" shapeId="0" xr:uid="{00000000-0006-0000-0300-000006000000}">
      <text>
        <r>
          <rPr>
            <b/>
            <sz val="9"/>
            <color indexed="81"/>
            <rFont val="Tahoma"/>
            <family val="2"/>
          </rPr>
          <t>Select 1 Year or 2 years</t>
        </r>
      </text>
    </comment>
    <comment ref="E36" authorId="0" shapeId="0" xr:uid="{00000000-0006-0000-0300-000007000000}">
      <text>
        <r>
          <rPr>
            <b/>
            <sz val="9"/>
            <color indexed="81"/>
            <rFont val="Tahoma"/>
            <family val="2"/>
          </rPr>
          <t>Required to calculate YTD tolerance</t>
        </r>
        <r>
          <rPr>
            <sz val="9"/>
            <color indexed="81"/>
            <rFont val="Tahoma"/>
            <family val="2"/>
          </rPr>
          <t xml:space="preserve">
</t>
        </r>
      </text>
    </comment>
    <comment ref="G38" authorId="1" shapeId="0" xr:uid="{00000000-0006-0000-0300-000008000000}">
      <text>
        <r>
          <rPr>
            <b/>
            <sz val="9"/>
            <color indexed="81"/>
            <rFont val="Calibri"/>
            <family val="2"/>
            <scheme val="minor"/>
          </rPr>
          <t>If YTD avg. is not within a 10% tolerance of Prior Year(s) avg., the income is ineligible.</t>
        </r>
      </text>
    </comment>
    <comment ref="C40" authorId="0" shapeId="0" xr:uid="{00000000-0006-0000-0300-000009000000}">
      <text>
        <r>
          <rPr>
            <b/>
            <sz val="9"/>
            <color indexed="81"/>
            <rFont val="Tahoma"/>
            <family val="2"/>
          </rPr>
          <t>Example:  Commission statement dated 4/30/22</t>
        </r>
        <r>
          <rPr>
            <sz val="9"/>
            <color indexed="81"/>
            <rFont val="Tahoma"/>
            <family val="2"/>
          </rPr>
          <t xml:space="preserve">
</t>
        </r>
      </text>
    </comment>
    <comment ref="C46" authorId="0" shapeId="0" xr:uid="{00000000-0006-0000-0300-00000A000000}">
      <text>
        <r>
          <rPr>
            <b/>
            <sz val="9"/>
            <color indexed="81"/>
            <rFont val="Tahoma"/>
            <family val="2"/>
          </rPr>
          <t>Enter most recent month</t>
        </r>
        <r>
          <rPr>
            <sz val="9"/>
            <color indexed="81"/>
            <rFont val="Tahoma"/>
            <family val="2"/>
          </rPr>
          <t xml:space="preserve">
</t>
        </r>
      </text>
    </comment>
  </commentList>
</comments>
</file>

<file path=xl/sharedStrings.xml><?xml version="1.0" encoding="utf-8"?>
<sst xmlns="http://schemas.openxmlformats.org/spreadsheetml/2006/main" count="248" uniqueCount="105">
  <si>
    <t xml:space="preserve">Borrower Name: </t>
  </si>
  <si>
    <t>Bayview Loan #:</t>
  </si>
  <si>
    <t xml:space="preserve">Company Name: </t>
  </si>
  <si>
    <t>Ownership %:</t>
  </si>
  <si>
    <t xml:space="preserve">Business Type: </t>
  </si>
  <si>
    <t>Disclosed Income:</t>
  </si>
  <si>
    <t>Number of Months:</t>
  </si>
  <si>
    <t xml:space="preserve">Date: </t>
  </si>
  <si>
    <t>Bank Statement Date
Beginning with Most Recent</t>
  </si>
  <si>
    <t>Reason for Exclusion(s):</t>
  </si>
  <si>
    <t>Less Unallowable Deposits</t>
  </si>
  <si>
    <t>Adjusted Deposits:</t>
  </si>
  <si>
    <t># of NSF's</t>
  </si>
  <si>
    <t>Total Monthly Deposits</t>
  </si>
  <si>
    <t>Total Deposits:</t>
  </si>
  <si>
    <t>Less Unallowable Deposits:</t>
  </si>
  <si>
    <t>Total NSF's:</t>
  </si>
  <si>
    <t>Total Adjusted Deposits:</t>
  </si>
  <si>
    <t xml:space="preserve">DTI: </t>
  </si>
  <si>
    <t>Average Monthly Earnings Calculated:</t>
  </si>
  <si>
    <t>Months 7 - 12 Average:</t>
  </si>
  <si>
    <t>Months 1 - 6 Average:</t>
  </si>
  <si>
    <t>Increase / Decline (%)</t>
  </si>
  <si>
    <t>Months 1 - 12 Average:</t>
  </si>
  <si>
    <t xml:space="preserve">Months 13 - 24 Average: </t>
  </si>
  <si>
    <t>Seller Name:</t>
  </si>
  <si>
    <t>Seller Loan #:</t>
  </si>
  <si>
    <t xml:space="preserve"># of Bank Accounts: </t>
  </si>
  <si>
    <t>Month</t>
  </si>
  <si>
    <t>Bank Name:</t>
  </si>
  <si>
    <t>Last 4 Digits of Acct#:</t>
  </si>
  <si>
    <t>Average Monthly Earnings Calculated Account #1:</t>
  </si>
  <si>
    <t>Additional Underwriter Comments:</t>
  </si>
  <si>
    <t># Mos</t>
  </si>
  <si>
    <t>Bank Account # 1 Details</t>
  </si>
  <si>
    <t>Bank Account # 2 Details</t>
  </si>
  <si>
    <t>Calculation Using BUSINESS Bank Statements</t>
  </si>
  <si>
    <t>Calculation Using PERSONAL Bank Statements</t>
  </si>
  <si>
    <t xml:space="preserve">Calc Method|Expense Factor: </t>
  </si>
  <si>
    <t>Option 1 - Fixed Exp Factor:</t>
  </si>
  <si>
    <t>Option 2 - Expense Factor:</t>
  </si>
  <si>
    <t>Calculation Using 1099s or 1099 Transcript(s)</t>
  </si>
  <si>
    <t>1 Year</t>
  </si>
  <si>
    <t>2 Years</t>
  </si>
  <si>
    <t>Year</t>
  </si>
  <si>
    <t>Gross 1099 Income</t>
  </si>
  <si>
    <t>Business #1:</t>
  </si>
  <si>
    <t>Business #3:</t>
  </si>
  <si>
    <t>Business #2:</t>
  </si>
  <si>
    <t>Business #4:</t>
  </si>
  <si>
    <t>Business #1</t>
  </si>
  <si>
    <t>Business #2</t>
  </si>
  <si>
    <t>Business #3</t>
  </si>
  <si>
    <t>Business #4</t>
  </si>
  <si>
    <t>Total Combined Income All 1099s:</t>
  </si>
  <si>
    <t>Less 10% Expense Factor:</t>
  </si>
  <si>
    <t>Calculated Monthly Income:</t>
  </si>
  <si>
    <t>Expense Factor:</t>
  </si>
  <si>
    <t>Months:</t>
  </si>
  <si>
    <t>Months</t>
  </si>
  <si>
    <t xml:space="preserve">Months: </t>
  </si>
  <si>
    <t>Option 3 - P&amp;L</t>
  </si>
  <si>
    <t>Calculation Using Third Party Prepared Profit &amp; Loss Statement</t>
  </si>
  <si>
    <t>Gross Receipts from P&amp;L:</t>
  </si>
  <si>
    <t>Minimum Deposits Required:</t>
  </si>
  <si>
    <t>P&amp;L Income Supported:</t>
  </si>
  <si>
    <t>NET INCOME FROM P&amp;L USED:</t>
  </si>
  <si>
    <t>CORRESPONDENT BANK STATEMENT INCOME CALCULATION TOOL</t>
  </si>
  <si>
    <t>Net Profit:</t>
  </si>
  <si>
    <t>Plus Standard Add-Backs</t>
  </si>
  <si>
    <t>Ownership %</t>
  </si>
  <si>
    <t>Disclosed Monthly Income:</t>
  </si>
  <si>
    <r>
      <rPr>
        <b/>
        <sz val="12"/>
        <rFont val="Calibri"/>
        <family val="2"/>
        <scheme val="minor"/>
      </rPr>
      <t>Enter</t>
    </r>
    <r>
      <rPr>
        <b/>
        <sz val="12"/>
        <color theme="1"/>
        <rFont val="Calibri"/>
        <family val="2"/>
        <scheme val="minor"/>
      </rPr>
      <t xml:space="preserve"> Expense Factor Used:</t>
    </r>
  </si>
  <si>
    <t>Bank Account Details</t>
  </si>
  <si>
    <t>Profit &amp; Loss Details</t>
  </si>
  <si>
    <t>Average Deposits</t>
  </si>
  <si>
    <t>ENTER Expense Factor Used:</t>
  </si>
  <si>
    <t>ENTER FACTOR</t>
  </si>
  <si>
    <t>ENTER</t>
  </si>
  <si>
    <t>Ending Balance</t>
  </si>
  <si>
    <t>Adjusted Net Profit:</t>
  </si>
  <si>
    <t>Documentation Used for YTD Income</t>
  </si>
  <si>
    <t>YTD Amount</t>
  </si>
  <si>
    <t>YTD Avg. w/ 10% Expense Factor</t>
  </si>
  <si>
    <t>Qualifying Income</t>
  </si>
  <si>
    <t xml:space="preserve">    OR</t>
  </si>
  <si>
    <t>Last 4 Digits of Acct #:</t>
  </si>
  <si>
    <t># Mos.</t>
  </si>
  <si>
    <t>Bank Statement Date 
(Begin with the Most Recent Month)</t>
  </si>
  <si>
    <t>Unallowable Deposits</t>
  </si>
  <si>
    <t>Reason for Exclusion</t>
  </si>
  <si>
    <t>Adjusted Deposits</t>
  </si>
  <si>
    <t>TOTALS:</t>
  </si>
  <si>
    <t xml:space="preserve"># Months YTD:  </t>
  </si>
  <si>
    <t>YTD Documentation Used to Support 1099 Income Used</t>
  </si>
  <si>
    <r>
      <rPr>
        <b/>
        <sz val="10"/>
        <color theme="1"/>
        <rFont val="Calibri"/>
        <family val="2"/>
        <scheme val="minor"/>
      </rPr>
      <t xml:space="preserve">Bank Statements:  </t>
    </r>
    <r>
      <rPr>
        <i/>
        <sz val="10"/>
        <color theme="1"/>
        <rFont val="Calibri"/>
        <family val="2"/>
        <scheme val="minor"/>
      </rPr>
      <t xml:space="preserve">Use bank statements </t>
    </r>
    <r>
      <rPr>
        <i/>
        <u/>
        <sz val="10"/>
        <color theme="1"/>
        <rFont val="Calibri"/>
        <family val="2"/>
        <scheme val="minor"/>
      </rPr>
      <t xml:space="preserve">ONLY if </t>
    </r>
    <r>
      <rPr>
        <b/>
        <i/>
        <u/>
        <sz val="10"/>
        <color theme="1"/>
        <rFont val="Calibri"/>
        <family val="2"/>
        <scheme val="minor"/>
      </rPr>
      <t>NO YTD</t>
    </r>
    <r>
      <rPr>
        <b/>
        <i/>
        <sz val="10"/>
        <color theme="1"/>
        <rFont val="Calibri"/>
        <family val="2"/>
        <scheme val="minor"/>
      </rPr>
      <t xml:space="preserve"> </t>
    </r>
    <r>
      <rPr>
        <i/>
        <sz val="10"/>
        <color theme="1"/>
        <rFont val="Calibri"/>
        <family val="2"/>
        <scheme val="minor"/>
      </rPr>
      <t>Income Documentation is Available.</t>
    </r>
  </si>
  <si>
    <t>Version Control</t>
  </si>
  <si>
    <t>Author</t>
  </si>
  <si>
    <t>Date</t>
  </si>
  <si>
    <t>Update</t>
  </si>
  <si>
    <t>MG</t>
  </si>
  <si>
    <t>Document created</t>
  </si>
  <si>
    <t>Formatting Updates, ending balances added</t>
  </si>
  <si>
    <t xml:space="preserve">MG </t>
  </si>
  <si>
    <t>Corrected formula for business bank statement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</si>
</sst>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mmm\-yyyy"/>
    <numFmt numFmtId="165" formatCode="&quot;$&quot;#,##0.00"/>
    <numFmt numFmtId="166" formatCode="&quot;$&quot;#,##0"/>
    <numFmt numFmtId="167" formatCode="[$-409]mmm\-yy;@"/>
  </numFmts>
  <fonts count="36"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b/>
      <sz val="9"/>
      <color indexed="39"/>
      <name val="Tahoma"/>
      <family val="2"/>
    </font>
    <font>
      <sz val="8"/>
      <color theme="1"/>
      <name val="Calibri"/>
      <family val="2"/>
      <scheme val="minor"/>
    </font>
    <font>
      <b/>
      <sz val="11"/>
      <name val="Calibri"/>
      <family val="2"/>
      <scheme val="minor"/>
    </font>
    <font>
      <b/>
      <sz val="11"/>
      <color rgb="FF0000FF"/>
      <name val="Calibri"/>
      <family val="2"/>
      <scheme val="minor"/>
    </font>
    <font>
      <b/>
      <sz val="10"/>
      <color theme="1"/>
      <name val="Calibri"/>
      <family val="2"/>
      <scheme val="minor"/>
    </font>
    <font>
      <sz val="11"/>
      <color rgb="FFFF0000"/>
      <name val="Calibri"/>
      <family val="2"/>
      <scheme val="minor"/>
    </font>
    <font>
      <b/>
      <sz val="18"/>
      <color rgb="FF002060"/>
      <name val="Calibri"/>
      <family val="2"/>
      <scheme val="minor"/>
    </font>
    <font>
      <b/>
      <sz val="11"/>
      <color rgb="FFC00000"/>
      <name val="Calibri"/>
      <family val="2"/>
      <scheme val="minor"/>
    </font>
    <font>
      <b/>
      <sz val="11"/>
      <color rgb="FF00B050"/>
      <name val="Calibri"/>
      <family val="2"/>
      <scheme val="minor"/>
    </font>
    <font>
      <b/>
      <sz val="10"/>
      <color rgb="FFC00000"/>
      <name val="Calibri"/>
      <family val="2"/>
      <scheme val="minor"/>
    </font>
    <font>
      <b/>
      <sz val="10"/>
      <name val="Calibri"/>
      <family val="2"/>
      <scheme val="minor"/>
    </font>
    <font>
      <b/>
      <sz val="12"/>
      <name val="Calibri"/>
      <family val="2"/>
      <scheme val="minor"/>
    </font>
    <font>
      <sz val="12"/>
      <color theme="1"/>
      <name val="Calibri"/>
      <family val="2"/>
      <scheme val="minor"/>
    </font>
    <font>
      <sz val="12"/>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color indexed="81"/>
      <name val="Calibri"/>
      <family val="2"/>
      <scheme val="minor"/>
    </font>
    <font>
      <sz val="9"/>
      <color indexed="81"/>
      <name val="Tahoma"/>
      <charset val="1"/>
    </font>
    <font>
      <b/>
      <sz val="9"/>
      <color indexed="81"/>
      <name val="Tahoma"/>
      <charset val="1"/>
    </font>
    <font>
      <sz val="9"/>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i/>
      <u/>
      <sz val="10"/>
      <color theme="1"/>
      <name val="Calibri"/>
      <family val="2"/>
      <scheme val="minor"/>
    </font>
    <font>
      <b/>
      <i/>
      <u/>
      <sz val="10"/>
      <color theme="1"/>
      <name val="Calibri"/>
      <family val="2"/>
      <scheme val="minor"/>
    </font>
    <font>
      <b/>
      <i/>
      <sz val="12"/>
      <color rgb="FF0000FF"/>
      <name val="Calibri"/>
      <family val="2"/>
      <scheme val="minor"/>
    </font>
    <font>
      <b/>
      <sz val="11"/>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9" fontId="22" fillId="0" borderId="0" applyFont="0" applyFill="0" applyBorder="0" applyAlignment="0" applyProtection="0"/>
  </cellStyleXfs>
  <cellXfs count="331">
    <xf numFmtId="0" fontId="0" fillId="0" borderId="0" xfId="0"/>
    <xf numFmtId="0" fontId="0" fillId="0" borderId="2" xfId="0" applyBorder="1"/>
    <xf numFmtId="0" fontId="1" fillId="2" borderId="0" xfId="0" applyFont="1" applyFill="1"/>
    <xf numFmtId="0" fontId="0" fillId="0" borderId="0" xfId="0" applyAlignment="1">
      <alignment horizontal="center"/>
    </xf>
    <xf numFmtId="0" fontId="0" fillId="0" borderId="0" xfId="0" applyAlignment="1">
      <alignment vertical="center"/>
    </xf>
    <xf numFmtId="165" fontId="0" fillId="0" borderId="5" xfId="0" applyNumberFormat="1" applyBorder="1"/>
    <xf numFmtId="0" fontId="0" fillId="0" borderId="6" xfId="0" applyBorder="1"/>
    <xf numFmtId="165" fontId="0" fillId="0" borderId="0" xfId="0" applyNumberFormat="1"/>
    <xf numFmtId="0" fontId="0" fillId="0" borderId="8" xfId="0" applyBorder="1"/>
    <xf numFmtId="0" fontId="0" fillId="0" borderId="9" xfId="0" applyBorder="1"/>
    <xf numFmtId="0" fontId="0" fillId="0" borderId="10" xfId="0" applyBorder="1"/>
    <xf numFmtId="0" fontId="9" fillId="0" borderId="0" xfId="0" applyFont="1"/>
    <xf numFmtId="0" fontId="3" fillId="0" borderId="7" xfId="0" applyFont="1" applyBorder="1" applyAlignment="1">
      <alignment horizontal="right" vertical="center"/>
    </xf>
    <xf numFmtId="0" fontId="1" fillId="0" borderId="0" xfId="0" applyFont="1"/>
    <xf numFmtId="0" fontId="1" fillId="2" borderId="4" xfId="0" applyFont="1" applyFill="1" applyBorder="1"/>
    <xf numFmtId="0" fontId="3" fillId="0" borderId="0" xfId="0" applyFont="1" applyAlignment="1">
      <alignment horizontal="right"/>
    </xf>
    <xf numFmtId="0" fontId="3" fillId="0" borderId="0" xfId="0" applyFont="1" applyAlignment="1">
      <alignment horizontal="center"/>
    </xf>
    <xf numFmtId="0" fontId="9" fillId="0" borderId="0" xfId="0" applyFont="1" applyAlignment="1">
      <alignment horizontal="center"/>
    </xf>
    <xf numFmtId="0" fontId="0" fillId="4" borderId="18" xfId="0" applyFill="1" applyBorder="1" applyAlignment="1">
      <alignment horizontal="center"/>
    </xf>
    <xf numFmtId="0" fontId="0" fillId="4" borderId="20" xfId="0" applyFill="1" applyBorder="1" applyAlignment="1">
      <alignment horizontal="center"/>
    </xf>
    <xf numFmtId="0" fontId="1" fillId="2" borderId="12" xfId="0" applyFont="1" applyFill="1" applyBorder="1"/>
    <xf numFmtId="165" fontId="3" fillId="0" borderId="0" xfId="0" applyNumberFormat="1" applyFont="1" applyAlignment="1">
      <alignment horizontal="center" vertical="center"/>
    </xf>
    <xf numFmtId="165" fontId="3" fillId="0" borderId="8" xfId="0" applyNumberFormat="1" applyFont="1" applyBorder="1" applyAlignment="1">
      <alignment horizontal="center" vertical="center"/>
    </xf>
    <xf numFmtId="0" fontId="1" fillId="0" borderId="0" xfId="0" applyFont="1" applyAlignment="1">
      <alignment vertical="center"/>
    </xf>
    <xf numFmtId="0" fontId="3" fillId="0" borderId="0" xfId="0" applyFont="1" applyAlignment="1">
      <alignment horizontal="right" vertical="center"/>
    </xf>
    <xf numFmtId="0" fontId="1" fillId="0" borderId="7" xfId="0" applyFont="1" applyBorder="1" applyAlignment="1">
      <alignment horizontal="left" indent="1"/>
    </xf>
    <xf numFmtId="0" fontId="1" fillId="0" borderId="0" xfId="0" applyFont="1" applyAlignment="1">
      <alignment horizontal="left" indent="1"/>
    </xf>
    <xf numFmtId="0" fontId="0" fillId="2" borderId="12" xfId="0" applyFill="1" applyBorder="1"/>
    <xf numFmtId="0" fontId="0" fillId="2" borderId="13" xfId="0" applyFill="1" applyBorder="1"/>
    <xf numFmtId="0" fontId="0" fillId="0" borderId="5" xfId="0" applyBorder="1"/>
    <xf numFmtId="0" fontId="0" fillId="0" borderId="7" xfId="0" applyBorder="1" applyAlignment="1">
      <alignment horizontal="center"/>
    </xf>
    <xf numFmtId="0" fontId="1" fillId="2" borderId="11" xfId="0" applyFont="1" applyFill="1" applyBorder="1"/>
    <xf numFmtId="0" fontId="10" fillId="5" borderId="15" xfId="0" applyFont="1" applyFill="1" applyBorder="1" applyAlignment="1">
      <alignment horizontal="center" vertical="center" wrapText="1"/>
    </xf>
    <xf numFmtId="0" fontId="10" fillId="5" borderId="16" xfId="0" applyFont="1" applyFill="1" applyBorder="1" applyAlignment="1">
      <alignment vertical="center"/>
    </xf>
    <xf numFmtId="0" fontId="10" fillId="5" borderId="17" xfId="0" applyFont="1" applyFill="1" applyBorder="1" applyAlignment="1">
      <alignment vertical="center"/>
    </xf>
    <xf numFmtId="0" fontId="0" fillId="0" borderId="19" xfId="0" applyBorder="1" applyAlignment="1" applyProtection="1">
      <alignment horizontal="center"/>
      <protection locked="0"/>
    </xf>
    <xf numFmtId="0" fontId="0" fillId="0" borderId="22" xfId="0" applyBorder="1" applyAlignment="1" applyProtection="1">
      <alignment horizontal="center"/>
      <protection locked="0"/>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0" xfId="0" applyFont="1" applyAlignment="1">
      <alignment horizontal="center"/>
    </xf>
    <xf numFmtId="165" fontId="0" fillId="0" borderId="0" xfId="0" applyNumberFormat="1" applyAlignment="1">
      <alignment horizontal="center"/>
    </xf>
    <xf numFmtId="0" fontId="1" fillId="2" borderId="5" xfId="0" applyFont="1" applyFill="1" applyBorder="1"/>
    <xf numFmtId="0" fontId="1" fillId="2" borderId="7" xfId="0" applyFont="1" applyFill="1" applyBorder="1"/>
    <xf numFmtId="0" fontId="4" fillId="0" borderId="0" xfId="0" applyFont="1" applyAlignment="1">
      <alignment horizontal="center"/>
    </xf>
    <xf numFmtId="165" fontId="0" fillId="0" borderId="1" xfId="0" applyNumberFormat="1" applyBorder="1" applyAlignment="1" applyProtection="1">
      <alignment horizontal="right" indent="1"/>
      <protection locked="0"/>
    </xf>
    <xf numFmtId="165" fontId="0" fillId="0" borderId="21" xfId="0" applyNumberFormat="1" applyBorder="1" applyAlignment="1" applyProtection="1">
      <alignment horizontal="right" indent="1"/>
      <protection locked="0"/>
    </xf>
    <xf numFmtId="165" fontId="1" fillId="0" borderId="0" xfId="0" applyNumberFormat="1" applyFont="1" applyAlignment="1">
      <alignment horizontal="center"/>
    </xf>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 fillId="2" borderId="0" xfId="0" applyFont="1" applyFill="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12" xfId="0" applyFill="1" applyBorder="1" applyAlignment="1">
      <alignment vertical="center"/>
    </xf>
    <xf numFmtId="0" fontId="0" fillId="2" borderId="13" xfId="0" applyFill="1" applyBorder="1" applyAlignment="1">
      <alignment vertical="center"/>
    </xf>
    <xf numFmtId="0" fontId="1" fillId="2" borderId="6" xfId="0" applyFont="1" applyFill="1" applyBorder="1"/>
    <xf numFmtId="0" fontId="1" fillId="2" borderId="8" xfId="0" applyFont="1" applyFill="1" applyBorder="1"/>
    <xf numFmtId="165" fontId="0" fillId="0" borderId="2" xfId="0" applyNumberFormat="1" applyBorder="1" applyAlignment="1">
      <alignment horizontal="center"/>
    </xf>
    <xf numFmtId="165" fontId="0" fillId="0" borderId="6" xfId="0" applyNumberFormat="1" applyBorder="1"/>
    <xf numFmtId="165" fontId="0" fillId="0" borderId="8" xfId="0" applyNumberFormat="1" applyBorder="1"/>
    <xf numFmtId="165" fontId="2" fillId="0" borderId="0" xfId="0" applyNumberFormat="1" applyFont="1" applyProtection="1">
      <protection hidden="1"/>
    </xf>
    <xf numFmtId="165" fontId="2" fillId="0" borderId="2" xfId="0" applyNumberFormat="1" applyFont="1" applyBorder="1" applyProtection="1">
      <protection hidden="1"/>
    </xf>
    <xf numFmtId="0" fontId="2" fillId="0" borderId="2" xfId="0" applyFont="1" applyBorder="1" applyProtection="1">
      <protection hidden="1"/>
    </xf>
    <xf numFmtId="165" fontId="2" fillId="0" borderId="8" xfId="0" applyNumberFormat="1" applyFont="1" applyBorder="1" applyProtection="1">
      <protection hidden="1"/>
    </xf>
    <xf numFmtId="0" fontId="2" fillId="0" borderId="10" xfId="0" applyFont="1" applyBorder="1" applyProtection="1">
      <protection hidden="1"/>
    </xf>
    <xf numFmtId="0" fontId="2" fillId="0" borderId="0" xfId="0" applyFont="1" applyProtection="1">
      <protection hidden="1"/>
    </xf>
    <xf numFmtId="0" fontId="12" fillId="2" borderId="26" xfId="0" applyFont="1" applyFill="1" applyBorder="1" applyAlignment="1">
      <alignment horizontal="left" vertical="center"/>
    </xf>
    <xf numFmtId="0" fontId="12" fillId="2" borderId="3" xfId="0" applyFont="1" applyFill="1" applyBorder="1" applyAlignment="1">
      <alignment vertical="center"/>
    </xf>
    <xf numFmtId="0" fontId="12" fillId="2" borderId="27" xfId="0" applyFont="1" applyFill="1" applyBorder="1" applyAlignment="1">
      <alignment horizontal="center" vertical="center"/>
    </xf>
    <xf numFmtId="9" fontId="1" fillId="0" borderId="6" xfId="0" applyNumberFormat="1" applyFont="1" applyBorder="1" applyAlignment="1">
      <alignment horizontal="center"/>
    </xf>
    <xf numFmtId="9" fontId="3" fillId="6" borderId="10" xfId="0" applyNumberFormat="1" applyFont="1" applyFill="1" applyBorder="1" applyAlignment="1" applyProtection="1">
      <alignment horizontal="center" vertical="center"/>
      <protection locked="0"/>
    </xf>
    <xf numFmtId="165" fontId="3" fillId="0" borderId="0" xfId="0" applyNumberFormat="1" applyFont="1" applyAlignment="1">
      <alignment vertical="center"/>
    </xf>
    <xf numFmtId="8" fontId="5" fillId="0" borderId="2" xfId="0" applyNumberFormat="1" applyFont="1" applyBorder="1" applyAlignment="1">
      <alignment horizontal="center" vertical="center"/>
    </xf>
    <xf numFmtId="165" fontId="0" fillId="0" borderId="1" xfId="0" applyNumberFormat="1" applyBorder="1" applyAlignment="1">
      <alignment horizontal="right" indent="1"/>
    </xf>
    <xf numFmtId="165" fontId="0" fillId="0" borderId="21" xfId="0" applyNumberFormat="1" applyBorder="1" applyAlignment="1">
      <alignment horizontal="right" indent="1"/>
    </xf>
    <xf numFmtId="6" fontId="1" fillId="0" borderId="8" xfId="0" applyNumberFormat="1" applyFont="1" applyBorder="1" applyAlignment="1">
      <alignment horizontal="center"/>
    </xf>
    <xf numFmtId="165" fontId="1" fillId="0" borderId="0" xfId="0" applyNumberFormat="1" applyFont="1"/>
    <xf numFmtId="165" fontId="13" fillId="0" borderId="0" xfId="0" applyNumberFormat="1" applyFont="1"/>
    <xf numFmtId="0" fontId="10" fillId="5" borderId="16" xfId="0" applyFont="1" applyFill="1" applyBorder="1" applyAlignment="1">
      <alignment vertical="center" wrapText="1"/>
    </xf>
    <xf numFmtId="0" fontId="3" fillId="2" borderId="11" xfId="0" applyFont="1" applyFill="1" applyBorder="1"/>
    <xf numFmtId="9" fontId="1" fillId="6" borderId="8" xfId="0" applyNumberFormat="1" applyFont="1" applyFill="1" applyBorder="1" applyAlignment="1" applyProtection="1">
      <alignment horizontal="center"/>
      <protection locked="0"/>
    </xf>
    <xf numFmtId="0" fontId="3" fillId="7" borderId="9" xfId="0" applyFont="1" applyFill="1" applyBorder="1" applyAlignment="1">
      <alignment horizontal="right" vertical="center"/>
    </xf>
    <xf numFmtId="9" fontId="3" fillId="7" borderId="10" xfId="0" applyNumberFormat="1" applyFont="1" applyFill="1" applyBorder="1" applyAlignment="1" applyProtection="1">
      <alignment horizontal="center" vertical="center"/>
      <protection locked="0"/>
    </xf>
    <xf numFmtId="0" fontId="1" fillId="0" borderId="3" xfId="0" applyFont="1" applyBorder="1"/>
    <xf numFmtId="165" fontId="1" fillId="0" borderId="3" xfId="0" applyNumberFormat="1" applyFont="1" applyBorder="1" applyAlignment="1">
      <alignment horizontal="center"/>
    </xf>
    <xf numFmtId="0" fontId="10" fillId="0" borderId="3" xfId="0" applyFont="1" applyBorder="1" applyAlignment="1">
      <alignment vertical="center" wrapText="1"/>
    </xf>
    <xf numFmtId="8" fontId="5"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3" fillId="2" borderId="9" xfId="0" applyFont="1" applyFill="1" applyBorder="1" applyAlignment="1">
      <alignment horizontal="right" vertical="center"/>
    </xf>
    <xf numFmtId="165" fontId="0" fillId="6" borderId="1" xfId="0" applyNumberFormat="1" applyFill="1" applyBorder="1" applyAlignment="1" applyProtection="1">
      <alignment horizontal="center"/>
      <protection locked="0"/>
    </xf>
    <xf numFmtId="165" fontId="0" fillId="6" borderId="21" xfId="0" applyNumberFormat="1" applyFill="1" applyBorder="1" applyAlignment="1" applyProtection="1">
      <alignment horizontal="center"/>
      <protection locked="0"/>
    </xf>
    <xf numFmtId="0" fontId="11" fillId="6" borderId="7" xfId="0" applyFont="1" applyFill="1" applyBorder="1" applyAlignment="1" applyProtection="1">
      <alignment horizontal="center"/>
      <protection locked="0"/>
    </xf>
    <xf numFmtId="0" fontId="11" fillId="6" borderId="9" xfId="0" applyFont="1" applyFill="1" applyBorder="1" applyAlignment="1" applyProtection="1">
      <alignment horizontal="center"/>
      <protection locked="0"/>
    </xf>
    <xf numFmtId="0" fontId="11" fillId="6" borderId="0" xfId="0" applyFont="1" applyFill="1" applyAlignment="1" applyProtection="1">
      <alignment horizontal="center"/>
      <protection locked="0"/>
    </xf>
    <xf numFmtId="0" fontId="11" fillId="6" borderId="2" xfId="0" applyFont="1" applyFill="1" applyBorder="1" applyAlignment="1" applyProtection="1">
      <alignment horizontal="center"/>
      <protection locked="0"/>
    </xf>
    <xf numFmtId="0" fontId="3" fillId="7" borderId="9" xfId="0" applyFont="1" applyFill="1" applyBorder="1"/>
    <xf numFmtId="0" fontId="3" fillId="7" borderId="2" xfId="0" applyFont="1" applyFill="1" applyBorder="1"/>
    <xf numFmtId="165" fontId="3" fillId="7" borderId="10" xfId="0" applyNumberFormat="1" applyFont="1" applyFill="1" applyBorder="1"/>
    <xf numFmtId="0" fontId="1" fillId="0" borderId="4" xfId="0" applyFont="1" applyBorder="1"/>
    <xf numFmtId="0" fontId="1" fillId="0" borderId="7" xfId="0" applyFont="1" applyBorder="1"/>
    <xf numFmtId="9" fontId="3" fillId="0" borderId="0" xfId="0" applyNumberFormat="1" applyFont="1" applyAlignment="1" applyProtection="1">
      <alignment horizontal="center" vertical="center"/>
      <protection locked="0"/>
    </xf>
    <xf numFmtId="0" fontId="0" fillId="0" borderId="3" xfId="0" applyBorder="1"/>
    <xf numFmtId="0" fontId="3" fillId="0" borderId="3" xfId="0" applyFont="1" applyBorder="1" applyAlignment="1">
      <alignment horizontal="right"/>
    </xf>
    <xf numFmtId="0" fontId="3" fillId="0" borderId="3" xfId="0" applyFont="1" applyBorder="1" applyAlignment="1">
      <alignment horizontal="center"/>
    </xf>
    <xf numFmtId="166" fontId="1" fillId="6" borderId="6" xfId="0" applyNumberFormat="1" applyFont="1" applyFill="1" applyBorder="1" applyAlignment="1" applyProtection="1">
      <alignment horizontal="center"/>
      <protection locked="0"/>
    </xf>
    <xf numFmtId="0" fontId="0" fillId="0" borderId="1" xfId="0" applyBorder="1" applyAlignment="1" applyProtection="1">
      <alignment horizontal="left" wrapText="1" indent="1"/>
      <protection locked="0"/>
    </xf>
    <xf numFmtId="0" fontId="0" fillId="0" borderId="21" xfId="0" applyBorder="1" applyAlignment="1" applyProtection="1">
      <alignment horizontal="left" wrapText="1" indent="1"/>
      <protection locked="0"/>
    </xf>
    <xf numFmtId="10" fontId="16" fillId="0" borderId="0" xfId="0" applyNumberFormat="1" applyFont="1"/>
    <xf numFmtId="0" fontId="1" fillId="0" borderId="6" xfId="0" applyFont="1" applyBorder="1" applyAlignment="1">
      <alignment horizontal="center"/>
    </xf>
    <xf numFmtId="165" fontId="1" fillId="0" borderId="8" xfId="0" applyNumberFormat="1" applyFont="1" applyBorder="1" applyAlignment="1">
      <alignment horizontal="center"/>
    </xf>
    <xf numFmtId="10" fontId="1" fillId="0" borderId="10" xfId="0" applyNumberFormat="1" applyFont="1" applyBorder="1" applyAlignment="1">
      <alignment horizontal="center"/>
    </xf>
    <xf numFmtId="0" fontId="3" fillId="0" borderId="2" xfId="0" applyFont="1" applyBorder="1" applyAlignment="1">
      <alignment horizontal="right"/>
    </xf>
    <xf numFmtId="0" fontId="3" fillId="0" borderId="2" xfId="0" applyFont="1" applyBorder="1" applyAlignment="1">
      <alignment horizontal="center"/>
    </xf>
    <xf numFmtId="0" fontId="0" fillId="3" borderId="11" xfId="0" applyFill="1" applyBorder="1"/>
    <xf numFmtId="0" fontId="0" fillId="3" borderId="12" xfId="0" applyFill="1" applyBorder="1"/>
    <xf numFmtId="0" fontId="3" fillId="3" borderId="12" xfId="0" applyFont="1" applyFill="1" applyBorder="1" applyAlignment="1">
      <alignment horizontal="right"/>
    </xf>
    <xf numFmtId="0" fontId="3" fillId="3" borderId="12" xfId="0" applyFont="1" applyFill="1" applyBorder="1" applyAlignment="1">
      <alignment horizontal="center"/>
    </xf>
    <xf numFmtId="0" fontId="3" fillId="3" borderId="13" xfId="0" applyFont="1" applyFill="1" applyBorder="1" applyAlignment="1">
      <alignment horizontal="center"/>
    </xf>
    <xf numFmtId="0" fontId="15" fillId="0" borderId="0" xfId="0" applyFont="1" applyAlignment="1">
      <alignment horizontal="center" vertical="center" wrapText="1"/>
    </xf>
    <xf numFmtId="8" fontId="1" fillId="0" borderId="8" xfId="0" applyNumberFormat="1" applyFont="1" applyBorder="1" applyAlignment="1">
      <alignment horizontal="center"/>
    </xf>
    <xf numFmtId="1" fontId="1" fillId="0" borderId="8" xfId="0" applyNumberFormat="1" applyFont="1" applyBorder="1" applyAlignment="1">
      <alignment horizontal="center"/>
    </xf>
    <xf numFmtId="0" fontId="1" fillId="0" borderId="8" xfId="0" applyFont="1" applyBorder="1" applyAlignment="1">
      <alignment horizontal="center"/>
    </xf>
    <xf numFmtId="8" fontId="1" fillId="6" borderId="6" xfId="0" applyNumberFormat="1" applyFont="1" applyFill="1" applyBorder="1" applyAlignment="1" applyProtection="1">
      <alignment horizontal="center"/>
      <protection locked="0"/>
    </xf>
    <xf numFmtId="8" fontId="1" fillId="6" borderId="8" xfId="0" applyNumberFormat="1" applyFont="1" applyFill="1" applyBorder="1" applyAlignment="1" applyProtection="1">
      <alignment horizontal="center"/>
      <protection locked="0"/>
    </xf>
    <xf numFmtId="8" fontId="1" fillId="8" borderId="8" xfId="0" applyNumberFormat="1" applyFont="1" applyFill="1" applyBorder="1" applyAlignment="1">
      <alignment horizontal="center"/>
    </xf>
    <xf numFmtId="10" fontId="1" fillId="0" borderId="8" xfId="0" applyNumberFormat="1" applyFont="1" applyBorder="1" applyAlignment="1">
      <alignment horizontal="center"/>
    </xf>
    <xf numFmtId="1" fontId="1" fillId="0" borderId="10" xfId="0" applyNumberFormat="1" applyFont="1" applyBorder="1" applyAlignment="1">
      <alignment horizontal="center"/>
    </xf>
    <xf numFmtId="164" fontId="0" fillId="6" borderId="18" xfId="0" applyNumberFormat="1" applyFill="1" applyBorder="1" applyAlignment="1" applyProtection="1">
      <alignment horizontal="center"/>
      <protection locked="0"/>
    </xf>
    <xf numFmtId="10" fontId="21" fillId="6" borderId="0" xfId="0" applyNumberFormat="1" applyFont="1" applyFill="1" applyAlignment="1" applyProtection="1">
      <alignment horizontal="left" indent="1"/>
      <protection locked="0"/>
    </xf>
    <xf numFmtId="165" fontId="21" fillId="6" borderId="0" xfId="0" applyNumberFormat="1" applyFont="1" applyFill="1" applyAlignment="1">
      <alignment horizontal="left" indent="1"/>
    </xf>
    <xf numFmtId="0" fontId="21" fillId="6" borderId="0" xfId="0" applyFont="1" applyFill="1" applyAlignment="1" applyProtection="1">
      <alignment horizontal="left" indent="1"/>
      <protection locked="0"/>
    </xf>
    <xf numFmtId="0" fontId="21" fillId="6" borderId="0" xfId="0" applyFont="1" applyFill="1" applyAlignment="1">
      <alignment horizontal="left" indent="1"/>
    </xf>
    <xf numFmtId="0" fontId="3" fillId="6" borderId="12" xfId="0" applyFont="1" applyFill="1" applyBorder="1" applyAlignment="1" applyProtection="1">
      <alignment horizontal="center" vertical="center"/>
      <protection locked="0"/>
    </xf>
    <xf numFmtId="0" fontId="3" fillId="6" borderId="12" xfId="0" applyFont="1" applyFill="1" applyBorder="1" applyProtection="1">
      <protection locked="0"/>
    </xf>
    <xf numFmtId="0" fontId="21" fillId="6" borderId="0" xfId="0" applyFont="1" applyFill="1" applyAlignment="1">
      <alignment horizontal="center"/>
    </xf>
    <xf numFmtId="165" fontId="21" fillId="6" borderId="0" xfId="0" applyNumberFormat="1" applyFont="1" applyFill="1" applyAlignment="1" applyProtection="1">
      <alignment horizontal="left" indent="1"/>
      <protection locked="0"/>
    </xf>
    <xf numFmtId="165" fontId="21" fillId="6" borderId="0" xfId="0" applyNumberFormat="1" applyFont="1" applyFill="1" applyAlignment="1">
      <alignment horizontal="center"/>
    </xf>
    <xf numFmtId="10" fontId="21" fillId="6" borderId="2" xfId="0" applyNumberFormat="1" applyFont="1" applyFill="1" applyBorder="1" applyAlignment="1" applyProtection="1">
      <alignment horizontal="left" indent="1"/>
      <protection locked="0"/>
    </xf>
    <xf numFmtId="10" fontId="21" fillId="6" borderId="2" xfId="0" applyNumberFormat="1" applyFont="1" applyFill="1" applyBorder="1" applyAlignment="1">
      <alignment horizontal="center"/>
    </xf>
    <xf numFmtId="0" fontId="1" fillId="6" borderId="13" xfId="0" applyFont="1" applyFill="1" applyBorder="1"/>
    <xf numFmtId="0" fontId="3" fillId="2" borderId="12" xfId="0" applyFont="1" applyFill="1" applyBorder="1"/>
    <xf numFmtId="0" fontId="10" fillId="5" borderId="30" xfId="0" applyFont="1" applyFill="1" applyBorder="1" applyAlignment="1">
      <alignment horizontal="center" vertical="center" wrapText="1"/>
    </xf>
    <xf numFmtId="0" fontId="1" fillId="2" borderId="5" xfId="0" applyFont="1" applyFill="1" applyBorder="1" applyAlignment="1">
      <alignment horizontal="left" indent="2"/>
    </xf>
    <xf numFmtId="0" fontId="1" fillId="2" borderId="0" xfId="0" applyFont="1" applyFill="1" applyAlignment="1">
      <alignment horizontal="left" indent="2"/>
    </xf>
    <xf numFmtId="165" fontId="0" fillId="0" borderId="31" xfId="0" applyNumberFormat="1" applyBorder="1" applyAlignment="1" applyProtection="1">
      <alignment horizontal="center"/>
      <protection locked="0"/>
    </xf>
    <xf numFmtId="0" fontId="10" fillId="5" borderId="23" xfId="0" applyFont="1" applyFill="1" applyBorder="1" applyAlignment="1">
      <alignment horizontal="center" vertical="center" wrapText="1"/>
    </xf>
    <xf numFmtId="0" fontId="10" fillId="5" borderId="14" xfId="0" applyFont="1" applyFill="1" applyBorder="1" applyAlignment="1">
      <alignment vertical="center"/>
    </xf>
    <xf numFmtId="0" fontId="10" fillId="5" borderId="24" xfId="0" applyFont="1" applyFill="1" applyBorder="1" applyAlignment="1">
      <alignment vertical="center"/>
    </xf>
    <xf numFmtId="165" fontId="0" fillId="0" borderId="32" xfId="0" applyNumberFormat="1" applyBorder="1" applyAlignment="1" applyProtection="1">
      <alignment horizontal="center"/>
      <protection locked="0"/>
    </xf>
    <xf numFmtId="0" fontId="1" fillId="2" borderId="2" xfId="0" applyFont="1" applyFill="1" applyBorder="1" applyAlignment="1">
      <alignment horizontal="left" indent="2"/>
    </xf>
    <xf numFmtId="0" fontId="1" fillId="2" borderId="7" xfId="0" applyFont="1" applyFill="1" applyBorder="1" applyAlignment="1">
      <alignment horizontal="left" indent="4"/>
    </xf>
    <xf numFmtId="0" fontId="1" fillId="2" borderId="0" xfId="0" applyFont="1" applyFill="1" applyAlignment="1">
      <alignment horizontal="left" indent="4"/>
    </xf>
    <xf numFmtId="0" fontId="23" fillId="0" borderId="0" xfId="0" applyFont="1"/>
    <xf numFmtId="165" fontId="23" fillId="6" borderId="14" xfId="0" applyNumberFormat="1" applyFont="1" applyFill="1" applyBorder="1" applyAlignment="1" applyProtection="1">
      <alignment vertical="center"/>
      <protection locked="0"/>
    </xf>
    <xf numFmtId="165" fontId="23" fillId="0" borderId="14" xfId="0" applyNumberFormat="1" applyFont="1" applyBorder="1" applyAlignment="1">
      <alignment vertical="center"/>
    </xf>
    <xf numFmtId="165" fontId="23" fillId="0" borderId="21" xfId="0" applyNumberFormat="1" applyFont="1" applyBorder="1" applyAlignment="1">
      <alignment vertical="center"/>
    </xf>
    <xf numFmtId="0" fontId="23" fillId="0" borderId="0" xfId="0" applyFont="1" applyAlignment="1">
      <alignment horizontal="right"/>
    </xf>
    <xf numFmtId="0" fontId="24" fillId="2" borderId="23" xfId="0" applyFont="1" applyFill="1" applyBorder="1" applyAlignment="1">
      <alignment horizontal="center" wrapText="1"/>
    </xf>
    <xf numFmtId="0" fontId="24" fillId="2" borderId="14" xfId="0" applyFont="1" applyFill="1" applyBorder="1" applyAlignment="1">
      <alignment horizontal="center" wrapText="1"/>
    </xf>
    <xf numFmtId="0" fontId="24" fillId="2" borderId="24" xfId="0" applyFont="1" applyFill="1" applyBorder="1" applyAlignment="1">
      <alignment horizontal="center" wrapText="1"/>
    </xf>
    <xf numFmtId="165" fontId="24" fillId="0" borderId="19" xfId="0" applyNumberFormat="1" applyFont="1" applyBorder="1" applyAlignment="1">
      <alignment vertical="center"/>
    </xf>
    <xf numFmtId="165" fontId="24" fillId="0" borderId="22" xfId="0" applyNumberFormat="1" applyFont="1" applyBorder="1" applyAlignment="1">
      <alignment vertical="center"/>
    </xf>
    <xf numFmtId="0" fontId="23" fillId="0" borderId="8" xfId="0" applyFont="1" applyBorder="1"/>
    <xf numFmtId="0" fontId="1" fillId="7" borderId="18" xfId="0" applyFont="1" applyFill="1" applyBorder="1" applyAlignment="1" applyProtection="1">
      <alignment horizontal="center"/>
      <protection locked="0"/>
    </xf>
    <xf numFmtId="0" fontId="1" fillId="7" borderId="20" xfId="0" applyFont="1" applyFill="1" applyBorder="1" applyAlignment="1" applyProtection="1">
      <alignment horizontal="center"/>
      <protection locked="0"/>
    </xf>
    <xf numFmtId="0" fontId="1" fillId="7" borderId="1" xfId="0" applyFont="1" applyFill="1" applyBorder="1" applyAlignment="1" applyProtection="1">
      <alignment horizontal="center"/>
      <protection locked="0"/>
    </xf>
    <xf numFmtId="0" fontId="1" fillId="7" borderId="21" xfId="0" applyFont="1" applyFill="1" applyBorder="1" applyAlignment="1" applyProtection="1">
      <alignment horizontal="center"/>
      <protection locked="0"/>
    </xf>
    <xf numFmtId="167" fontId="23" fillId="6" borderId="18" xfId="0" applyNumberFormat="1" applyFont="1" applyFill="1" applyBorder="1" applyAlignment="1" applyProtection="1">
      <alignment horizontal="center" vertical="center"/>
      <protection locked="0"/>
    </xf>
    <xf numFmtId="167" fontId="23" fillId="4" borderId="18" xfId="0" applyNumberFormat="1" applyFont="1" applyFill="1" applyBorder="1" applyAlignment="1">
      <alignment horizontal="center" vertical="center"/>
    </xf>
    <xf numFmtId="0" fontId="20" fillId="0" borderId="0" xfId="0" applyFont="1"/>
    <xf numFmtId="0" fontId="24" fillId="0" borderId="7" xfId="0" applyFont="1" applyBorder="1" applyAlignment="1">
      <alignment horizontal="right"/>
    </xf>
    <xf numFmtId="0" fontId="23" fillId="0" borderId="9" xfId="0" applyFont="1" applyBorder="1"/>
    <xf numFmtId="0" fontId="23" fillId="0" borderId="2" xfId="0" applyFont="1" applyBorder="1"/>
    <xf numFmtId="0" fontId="23" fillId="0" borderId="10" xfId="0" applyFont="1" applyBorder="1"/>
    <xf numFmtId="165" fontId="28" fillId="0" borderId="0" xfId="1" applyNumberFormat="1" applyFont="1" applyBorder="1" applyAlignment="1" applyProtection="1">
      <alignment vertical="center"/>
    </xf>
    <xf numFmtId="9" fontId="23" fillId="0" borderId="0" xfId="1" applyFont="1" applyProtection="1"/>
    <xf numFmtId="0" fontId="3" fillId="0" borderId="7" xfId="0" applyFont="1" applyBorder="1" applyAlignment="1">
      <alignment horizontal="center"/>
    </xf>
    <xf numFmtId="0" fontId="3" fillId="0" borderId="8" xfId="0" applyFont="1" applyBorder="1" applyAlignment="1">
      <alignment horizontal="center"/>
    </xf>
    <xf numFmtId="0" fontId="1" fillId="2" borderId="9" xfId="0" applyFont="1" applyFill="1" applyBorder="1" applyAlignment="1">
      <alignment horizontal="right"/>
    </xf>
    <xf numFmtId="0" fontId="0" fillId="6" borderId="10" xfId="0" applyFill="1" applyBorder="1" applyAlignment="1" applyProtection="1">
      <alignment horizontal="center"/>
      <protection locked="0"/>
    </xf>
    <xf numFmtId="165" fontId="23" fillId="6" borderId="21" xfId="0" applyNumberFormat="1" applyFont="1" applyFill="1" applyBorder="1" applyAlignment="1">
      <alignment vertical="center"/>
    </xf>
    <xf numFmtId="0" fontId="3" fillId="2" borderId="28" xfId="0" applyFont="1" applyFill="1" applyBorder="1" applyAlignment="1">
      <alignment horizontal="left"/>
    </xf>
    <xf numFmtId="0" fontId="3" fillId="2" borderId="43" xfId="0" applyFont="1" applyFill="1" applyBorder="1"/>
    <xf numFmtId="0" fontId="23" fillId="0" borderId="0" xfId="0" applyFont="1" applyAlignment="1">
      <alignment horizontal="right" indent="1"/>
    </xf>
    <xf numFmtId="165" fontId="23" fillId="6" borderId="21" xfId="0" applyNumberFormat="1" applyFont="1" applyFill="1" applyBorder="1" applyAlignment="1" applyProtection="1">
      <alignment vertical="center"/>
      <protection locked="0"/>
    </xf>
    <xf numFmtId="165" fontId="23" fillId="6" borderId="1" xfId="0" applyNumberFormat="1" applyFont="1" applyFill="1" applyBorder="1" applyAlignment="1" applyProtection="1">
      <alignment vertical="center"/>
      <protection locked="0"/>
    </xf>
    <xf numFmtId="165" fontId="1" fillId="2" borderId="2" xfId="0" applyNumberFormat="1" applyFont="1" applyFill="1" applyBorder="1"/>
    <xf numFmtId="165" fontId="1" fillId="2" borderId="10" xfId="0" applyNumberFormat="1"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Border="1" applyAlignment="1">
      <alignment wrapText="1"/>
    </xf>
    <xf numFmtId="0" fontId="1" fillId="5" borderId="1" xfId="0" applyFont="1" applyFill="1" applyBorder="1" applyAlignment="1">
      <alignment horizontal="center"/>
    </xf>
    <xf numFmtId="14" fontId="1" fillId="5" borderId="1" xfId="0" applyNumberFormat="1" applyFont="1" applyFill="1" applyBorder="1" applyAlignment="1">
      <alignment horizontal="center"/>
    </xf>
    <xf numFmtId="0" fontId="1" fillId="2" borderId="7" xfId="0" applyFont="1" applyFill="1" applyBorder="1" applyAlignment="1">
      <alignment horizontal="left" indent="3"/>
    </xf>
    <xf numFmtId="0" fontId="1" fillId="2" borderId="0" xfId="0" applyFont="1" applyFill="1" applyAlignment="1">
      <alignment horizontal="left" indent="3"/>
    </xf>
    <xf numFmtId="0" fontId="1" fillId="2" borderId="9" xfId="0" applyFont="1" applyFill="1" applyBorder="1" applyAlignment="1">
      <alignment horizontal="left" indent="3"/>
    </xf>
    <xf numFmtId="0" fontId="1" fillId="2" borderId="2" xfId="0" applyFont="1" applyFill="1" applyBorder="1" applyAlignment="1">
      <alignment horizontal="left" indent="3"/>
    </xf>
    <xf numFmtId="0" fontId="1" fillId="2" borderId="7" xfId="0" applyFont="1" applyFill="1" applyBorder="1" applyAlignment="1">
      <alignment horizontal="left" indent="4"/>
    </xf>
    <xf numFmtId="0" fontId="1" fillId="2" borderId="0" xfId="0" applyFont="1" applyFill="1" applyAlignment="1">
      <alignment horizontal="left" indent="4"/>
    </xf>
    <xf numFmtId="0" fontId="1" fillId="2" borderId="9" xfId="0" applyFont="1" applyFill="1" applyBorder="1" applyAlignment="1">
      <alignment horizontal="left" indent="4"/>
    </xf>
    <xf numFmtId="0" fontId="1" fillId="2" borderId="2" xfId="0" applyFont="1" applyFill="1" applyBorder="1" applyAlignment="1">
      <alignment horizontal="left" indent="4"/>
    </xf>
    <xf numFmtId="0" fontId="1" fillId="2" borderId="4" xfId="0" applyFont="1" applyFill="1" applyBorder="1" applyAlignment="1">
      <alignment horizontal="left" indent="3"/>
    </xf>
    <xf numFmtId="0" fontId="1" fillId="2" borderId="5" xfId="0" applyFont="1" applyFill="1" applyBorder="1" applyAlignment="1">
      <alignment horizontal="left" indent="3"/>
    </xf>
    <xf numFmtId="0" fontId="1" fillId="0" borderId="7" xfId="0" applyFont="1" applyBorder="1" applyAlignment="1">
      <alignment horizontal="left" indent="1"/>
    </xf>
    <xf numFmtId="0" fontId="1" fillId="0" borderId="0" xfId="0" applyFont="1" applyAlignment="1">
      <alignment horizontal="left" indent="1"/>
    </xf>
    <xf numFmtId="0" fontId="14" fillId="4" borderId="11" xfId="0" applyFont="1" applyFill="1" applyBorder="1" applyAlignment="1">
      <alignment horizontal="center"/>
    </xf>
    <xf numFmtId="0" fontId="14" fillId="4" borderId="12" xfId="0" applyFont="1" applyFill="1" applyBorder="1" applyAlignment="1">
      <alignment horizontal="center"/>
    </xf>
    <xf numFmtId="0" fontId="14" fillId="4" borderId="13" xfId="0" applyFont="1" applyFill="1" applyBorder="1" applyAlignment="1">
      <alignment horizontal="center"/>
    </xf>
    <xf numFmtId="0" fontId="21" fillId="6" borderId="5" xfId="0" applyFont="1" applyFill="1" applyBorder="1" applyAlignment="1" applyProtection="1">
      <alignment horizontal="left" indent="1"/>
      <protection locked="0"/>
    </xf>
    <xf numFmtId="0" fontId="20" fillId="6" borderId="5" xfId="0" applyFont="1" applyFill="1" applyBorder="1" applyAlignment="1" applyProtection="1">
      <alignment horizontal="left" indent="1"/>
      <protection locked="0"/>
    </xf>
    <xf numFmtId="0" fontId="20" fillId="6" borderId="6" xfId="0" applyFont="1" applyFill="1" applyBorder="1" applyAlignment="1" applyProtection="1">
      <alignment horizontal="left" indent="1"/>
      <protection locked="0"/>
    </xf>
    <xf numFmtId="49" fontId="21" fillId="6" borderId="0" xfId="0" applyNumberFormat="1" applyFont="1" applyFill="1" applyAlignment="1" applyProtection="1">
      <alignment horizontal="left" indent="1"/>
      <protection locked="0"/>
    </xf>
    <xf numFmtId="49" fontId="20" fillId="6" borderId="0" xfId="0" applyNumberFormat="1" applyFont="1" applyFill="1" applyAlignment="1" applyProtection="1">
      <alignment horizontal="left" indent="1"/>
      <protection locked="0"/>
    </xf>
    <xf numFmtId="49" fontId="20" fillId="6" borderId="8" xfId="0" applyNumberFormat="1" applyFont="1" applyFill="1" applyBorder="1" applyAlignment="1" applyProtection="1">
      <alignment horizontal="left" indent="1"/>
      <protection locked="0"/>
    </xf>
    <xf numFmtId="14" fontId="21" fillId="6" borderId="0" xfId="0" applyNumberFormat="1" applyFont="1" applyFill="1" applyAlignment="1" applyProtection="1">
      <alignment horizontal="left" indent="1"/>
      <protection locked="0"/>
    </xf>
    <xf numFmtId="0" fontId="20" fillId="6" borderId="0" xfId="0" applyFont="1" applyFill="1" applyAlignment="1" applyProtection="1">
      <alignment horizontal="left" indent="1"/>
      <protection locked="0"/>
    </xf>
    <xf numFmtId="0" fontId="20" fillId="6" borderId="8" xfId="0" applyFont="1" applyFill="1" applyBorder="1" applyAlignment="1" applyProtection="1">
      <alignment horizontal="left" indent="1"/>
      <protection locked="0"/>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10" fontId="20" fillId="6" borderId="0" xfId="0" applyNumberFormat="1" applyFont="1" applyFill="1" applyAlignment="1" applyProtection="1">
      <alignment horizontal="left" indent="1"/>
      <protection locked="0"/>
    </xf>
    <xf numFmtId="10" fontId="20" fillId="6" borderId="8" xfId="0" applyNumberFormat="1" applyFont="1" applyFill="1" applyBorder="1" applyAlignment="1" applyProtection="1">
      <alignment horizontal="left" indent="1"/>
      <protection locked="0"/>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1" fillId="0" borderId="4" xfId="0" applyFont="1" applyBorder="1" applyAlignment="1">
      <alignment horizontal="left" indent="1"/>
    </xf>
    <xf numFmtId="0" fontId="1" fillId="0" borderId="5" xfId="0" applyFont="1" applyBorder="1" applyAlignment="1">
      <alignment horizontal="left" indent="1"/>
    </xf>
    <xf numFmtId="0" fontId="1" fillId="2" borderId="4" xfId="0" applyFont="1" applyFill="1" applyBorder="1" applyAlignment="1">
      <alignment horizontal="left" indent="4"/>
    </xf>
    <xf numFmtId="0" fontId="1" fillId="2" borderId="5" xfId="0" applyFont="1" applyFill="1" applyBorder="1" applyAlignment="1">
      <alignment horizontal="left" indent="4"/>
    </xf>
    <xf numFmtId="0" fontId="18" fillId="0" borderId="0" xfId="0" applyFont="1" applyAlignment="1">
      <alignment horizontal="center" vertical="center" wrapText="1"/>
    </xf>
    <xf numFmtId="0" fontId="17" fillId="0" borderId="0" xfId="0" applyFont="1" applyAlignment="1">
      <alignment horizontal="center" vertical="center" wrapText="1"/>
    </xf>
    <xf numFmtId="0" fontId="0" fillId="6" borderId="4" xfId="0" applyFill="1" applyBorder="1" applyAlignment="1" applyProtection="1">
      <alignment horizontal="left" vertical="top" wrapText="1"/>
      <protection locked="0"/>
    </xf>
    <xf numFmtId="0" fontId="0" fillId="6" borderId="5"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20" fillId="6" borderId="2" xfId="0" applyFont="1" applyFill="1" applyBorder="1" applyAlignment="1" applyProtection="1">
      <alignment horizontal="center"/>
      <protection locked="0"/>
    </xf>
    <xf numFmtId="0" fontId="20" fillId="6" borderId="10" xfId="0" applyFont="1" applyFill="1" applyBorder="1" applyAlignment="1" applyProtection="1">
      <alignment horizontal="center"/>
      <protection locked="0"/>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8" fontId="5" fillId="0" borderId="9" xfId="0" applyNumberFormat="1" applyFont="1" applyBorder="1" applyAlignment="1">
      <alignment horizontal="center" vertical="center"/>
    </xf>
    <xf numFmtId="8" fontId="5" fillId="0" borderId="10" xfId="0" applyNumberFormat="1" applyFont="1" applyBorder="1" applyAlignment="1">
      <alignment horizontal="center" vertical="center"/>
    </xf>
    <xf numFmtId="165" fontId="5"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0" fontId="17" fillId="0" borderId="25" xfId="0" applyFont="1" applyBorder="1" applyAlignment="1">
      <alignment horizontal="center" vertical="center" wrapText="1"/>
    </xf>
    <xf numFmtId="0" fontId="10" fillId="0" borderId="0" xfId="0" applyFont="1" applyAlignment="1">
      <alignment horizontal="center" vertical="center" wrapText="1"/>
    </xf>
    <xf numFmtId="165" fontId="5" fillId="0" borderId="7" xfId="0" applyNumberFormat="1"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165" fontId="21" fillId="6" borderId="0" xfId="0" applyNumberFormat="1" applyFont="1" applyFill="1" applyAlignment="1" applyProtection="1">
      <alignment horizontal="left" indent="1"/>
      <protection locked="0"/>
    </xf>
    <xf numFmtId="0" fontId="15" fillId="0" borderId="5" xfId="0" applyFont="1" applyBorder="1" applyAlignment="1">
      <alignment horizontal="center"/>
    </xf>
    <xf numFmtId="0" fontId="3" fillId="6" borderId="12"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5" fillId="0" borderId="8" xfId="0" applyFont="1" applyBorder="1" applyAlignment="1">
      <alignment horizontal="center" vertical="center" wrapText="1"/>
    </xf>
    <xf numFmtId="0" fontId="15" fillId="0" borderId="5" xfId="0" applyFont="1" applyBorder="1" applyAlignment="1">
      <alignment horizontal="center" vertical="center"/>
    </xf>
    <xf numFmtId="0" fontId="20" fillId="6" borderId="0" xfId="0" applyFont="1" applyFill="1" applyAlignment="1">
      <alignment horizontal="left" indent="1"/>
    </xf>
    <xf numFmtId="0" fontId="20" fillId="6" borderId="8" xfId="0" applyFont="1" applyFill="1" applyBorder="1" applyAlignment="1">
      <alignment horizontal="left" indent="1"/>
    </xf>
    <xf numFmtId="0" fontId="1" fillId="0" borderId="2" xfId="0" applyFont="1" applyBorder="1" applyAlignment="1">
      <alignment horizontal="left" indent="1"/>
    </xf>
    <xf numFmtId="0" fontId="1" fillId="0" borderId="10" xfId="0" applyFont="1" applyBorder="1" applyAlignment="1">
      <alignment horizontal="left" indent="1"/>
    </xf>
    <xf numFmtId="0" fontId="1" fillId="0" borderId="0" xfId="0" applyFont="1" applyAlignment="1">
      <alignment horizontal="center" vertical="center"/>
    </xf>
    <xf numFmtId="8" fontId="5" fillId="0" borderId="0" xfId="0" applyNumberFormat="1" applyFont="1" applyAlignment="1">
      <alignment horizontal="center" vertic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1" fillId="0" borderId="4" xfId="0" applyFont="1" applyBorder="1" applyAlignment="1">
      <alignment horizontal="left" indent="2"/>
    </xf>
    <xf numFmtId="0" fontId="1" fillId="0" borderId="5" xfId="0" applyFont="1" applyBorder="1" applyAlignment="1">
      <alignment horizontal="left" indent="2"/>
    </xf>
    <xf numFmtId="0" fontId="1" fillId="0" borderId="7" xfId="0" applyFont="1" applyBorder="1" applyAlignment="1">
      <alignment horizontal="left" indent="2"/>
    </xf>
    <xf numFmtId="0" fontId="1" fillId="0" borderId="0" xfId="0" applyFont="1" applyAlignment="1">
      <alignment horizontal="left" indent="2"/>
    </xf>
    <xf numFmtId="0" fontId="1" fillId="8" borderId="7" xfId="0" applyFont="1" applyFill="1" applyBorder="1" applyAlignment="1">
      <alignment horizontal="left" indent="2"/>
    </xf>
    <xf numFmtId="0" fontId="1" fillId="8" borderId="0" xfId="0" applyFont="1" applyFill="1" applyAlignment="1">
      <alignment horizontal="left" indent="2"/>
    </xf>
    <xf numFmtId="0" fontId="1" fillId="2" borderId="7" xfId="0" applyFont="1" applyFill="1" applyBorder="1" applyAlignment="1">
      <alignment horizontal="left" indent="2"/>
    </xf>
    <xf numFmtId="0" fontId="1" fillId="2" borderId="0" xfId="0" applyFont="1" applyFill="1" applyAlignment="1">
      <alignment horizontal="left" indent="2"/>
    </xf>
    <xf numFmtId="0" fontId="1" fillId="2" borderId="9" xfId="0" applyFont="1" applyFill="1" applyBorder="1" applyAlignment="1">
      <alignment horizontal="left" indent="2"/>
    </xf>
    <xf numFmtId="0" fontId="1" fillId="2" borderId="2" xfId="0" applyFont="1" applyFill="1" applyBorder="1" applyAlignment="1">
      <alignment horizontal="left" indent="2"/>
    </xf>
    <xf numFmtId="0" fontId="20" fillId="6" borderId="12" xfId="0" applyFont="1" applyFill="1" applyBorder="1" applyAlignment="1" applyProtection="1">
      <alignment horizontal="center"/>
      <protection locked="0"/>
    </xf>
    <xf numFmtId="0" fontId="20" fillId="6" borderId="13" xfId="0" applyFont="1" applyFill="1" applyBorder="1" applyAlignment="1" applyProtection="1">
      <alignment horizontal="center"/>
      <protection locked="0"/>
    </xf>
    <xf numFmtId="9" fontId="30" fillId="0" borderId="7" xfId="0" applyNumberFormat="1" applyFont="1" applyBorder="1" applyAlignment="1">
      <alignment horizontal="left" vertical="center"/>
    </xf>
    <xf numFmtId="9" fontId="30" fillId="0" borderId="0" xfId="0" applyNumberFormat="1" applyFont="1" applyAlignment="1">
      <alignment horizontal="left" vertical="center"/>
    </xf>
    <xf numFmtId="9" fontId="30" fillId="0" borderId="8" xfId="0" applyNumberFormat="1" applyFont="1" applyBorder="1" applyAlignment="1">
      <alignment horizontal="left" vertical="center"/>
    </xf>
    <xf numFmtId="0" fontId="21" fillId="6" borderId="0" xfId="0" applyFont="1" applyFill="1" applyAlignment="1">
      <alignment horizontal="center"/>
    </xf>
    <xf numFmtId="0" fontId="21" fillId="6" borderId="8" xfId="0" applyFont="1" applyFill="1" applyBorder="1" applyAlignment="1">
      <alignment horizontal="center"/>
    </xf>
    <xf numFmtId="165" fontId="34" fillId="0" borderId="38" xfId="0" applyNumberFormat="1" applyFont="1" applyBorder="1" applyAlignment="1">
      <alignment horizontal="center" vertical="center" wrapText="1"/>
    </xf>
    <xf numFmtId="165" fontId="34" fillId="0" borderId="39" xfId="0" applyNumberFormat="1" applyFont="1" applyBorder="1" applyAlignment="1">
      <alignment horizontal="center" vertical="center" wrapText="1"/>
    </xf>
    <xf numFmtId="165" fontId="1" fillId="2" borderId="34"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24" fillId="6" borderId="37" xfId="0" applyFont="1" applyFill="1" applyBorder="1" applyAlignment="1" applyProtection="1">
      <alignment horizontal="center" vertical="center" wrapText="1"/>
      <protection locked="0"/>
    </xf>
    <xf numFmtId="0" fontId="24" fillId="6" borderId="31" xfId="0" applyFont="1" applyFill="1" applyBorder="1" applyAlignment="1" applyProtection="1">
      <alignment horizontal="center" vertical="center" wrapText="1"/>
      <protection locked="0"/>
    </xf>
    <xf numFmtId="0" fontId="23" fillId="6" borderId="38" xfId="0" applyFont="1" applyFill="1" applyBorder="1" applyAlignment="1" applyProtection="1">
      <alignment horizontal="left" vertical="center" wrapText="1"/>
      <protection locked="0"/>
    </xf>
    <xf numFmtId="0" fontId="23" fillId="6" borderId="31" xfId="0" applyFont="1" applyFill="1" applyBorder="1" applyAlignment="1" applyProtection="1">
      <alignment horizontal="left" vertical="center" wrapText="1"/>
      <protection locked="0"/>
    </xf>
    <xf numFmtId="0" fontId="23" fillId="6" borderId="45" xfId="0" applyFont="1" applyFill="1" applyBorder="1" applyAlignment="1" applyProtection="1">
      <alignment horizontal="left" vertical="center" wrapText="1"/>
      <protection locked="0"/>
    </xf>
    <xf numFmtId="0" fontId="23" fillId="6" borderId="46" xfId="0" applyFont="1" applyFill="1" applyBorder="1" applyAlignment="1" applyProtection="1">
      <alignment horizontal="left" vertical="center" wrapText="1"/>
      <protection locked="0"/>
    </xf>
    <xf numFmtId="0" fontId="1" fillId="2" borderId="12" xfId="0" applyFont="1" applyFill="1" applyBorder="1" applyAlignment="1">
      <alignment horizontal="center"/>
    </xf>
    <xf numFmtId="0" fontId="3" fillId="9" borderId="11" xfId="0" applyFont="1" applyFill="1" applyBorder="1" applyAlignment="1">
      <alignment horizontal="center"/>
    </xf>
    <xf numFmtId="0" fontId="3" fillId="9" borderId="12" xfId="0" applyFont="1" applyFill="1" applyBorder="1" applyAlignment="1">
      <alignment horizontal="center"/>
    </xf>
    <xf numFmtId="0" fontId="3" fillId="9" borderId="13" xfId="0" applyFont="1" applyFill="1" applyBorder="1" applyAlignment="1">
      <alignment horizontal="center"/>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6" xfId="0" applyFont="1" applyFill="1" applyBorder="1" applyAlignment="1">
      <alignment horizontal="center" vertical="center" wrapText="1"/>
    </xf>
    <xf numFmtId="165" fontId="34" fillId="0" borderId="41" xfId="0" applyNumberFormat="1" applyFont="1" applyBorder="1" applyAlignment="1">
      <alignment horizontal="center" vertical="center" wrapText="1"/>
    </xf>
    <xf numFmtId="165" fontId="34" fillId="0" borderId="42" xfId="0" applyNumberFormat="1" applyFont="1" applyBorder="1" applyAlignment="1">
      <alignment horizontal="center" vertical="center" wrapText="1"/>
    </xf>
    <xf numFmtId="0" fontId="29" fillId="0" borderId="40" xfId="0" applyFont="1" applyBorder="1" applyAlignment="1">
      <alignment horizontal="left" vertical="center" wrapText="1"/>
    </xf>
    <xf numFmtId="0" fontId="29" fillId="0" borderId="32" xfId="0" applyFont="1" applyBorder="1" applyAlignment="1">
      <alignment horizontal="left" vertic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0" fillId="6" borderId="43" xfId="0" applyFont="1" applyFill="1" applyBorder="1" applyAlignment="1" applyProtection="1">
      <alignment horizontal="center"/>
      <protection locked="0"/>
    </xf>
    <xf numFmtId="0" fontId="20" fillId="6" borderId="43" xfId="0" applyFont="1" applyFill="1" applyBorder="1" applyAlignment="1" applyProtection="1">
      <alignment horizontal="left"/>
      <protection locked="0"/>
    </xf>
    <xf numFmtId="0" fontId="20" fillId="6" borderId="29" xfId="0" applyFont="1" applyFill="1" applyBorder="1" applyAlignment="1" applyProtection="1">
      <alignment horizontal="left"/>
      <protection locked="0"/>
    </xf>
    <xf numFmtId="0" fontId="24" fillId="2" borderId="44" xfId="0" applyFont="1" applyFill="1" applyBorder="1" applyAlignment="1">
      <alignment horizontal="center"/>
    </xf>
    <xf numFmtId="0" fontId="24" fillId="2" borderId="36" xfId="0" applyFont="1" applyFill="1" applyBorder="1" applyAlignment="1">
      <alignment horizontal="center"/>
    </xf>
    <xf numFmtId="0" fontId="35" fillId="10" borderId="1" xfId="0" applyFont="1" applyFill="1" applyBorder="1" applyAlignment="1">
      <alignment horizontal="center"/>
    </xf>
  </cellXfs>
  <cellStyles count="2">
    <cellStyle name="Normal" xfId="0" builtinId="0"/>
    <cellStyle name="Percent" xfId="1" builtinId="5"/>
  </cellStyles>
  <dxfs count="42">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font>
      <fill>
        <patternFill>
          <bgColor rgb="FF92D050"/>
        </patternFill>
      </fill>
    </dxf>
    <dxf>
      <font>
        <b/>
        <i val="0"/>
        <color rgb="FFC00000"/>
      </font>
      <fill>
        <patternFill>
          <bgColor rgb="FFFFFF00"/>
        </patternFill>
      </fill>
    </dxf>
    <dxf>
      <font>
        <b/>
        <i val="0"/>
      </font>
      <fill>
        <patternFill>
          <bgColor rgb="FF92D050"/>
        </patternFill>
      </fill>
    </dxf>
    <dxf>
      <fill>
        <patternFill>
          <bgColor rgb="FFFFFF00"/>
        </patternFill>
      </fill>
    </dxf>
    <dxf>
      <font>
        <b/>
        <i val="0"/>
        <color rgb="FFC00000"/>
      </font>
      <fill>
        <patternFill patternType="none">
          <bgColor auto="1"/>
        </patternFill>
      </fill>
    </dxf>
    <dxf>
      <font>
        <color theme="2"/>
      </font>
      <fill>
        <patternFill>
          <bgColor theme="0" tint="-0.499984740745262"/>
        </patternFill>
      </fill>
    </dxf>
    <dxf>
      <font>
        <color theme="2"/>
      </font>
      <fill>
        <patternFill>
          <bgColor theme="0" tint="-0.499984740745262"/>
        </patternFill>
      </fill>
    </dxf>
    <dxf>
      <font>
        <color theme="0"/>
      </font>
      <fill>
        <patternFill>
          <bgColor theme="1" tint="0.499984740745262"/>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C00000"/>
      </font>
      <fill>
        <patternFill patternType="none">
          <bgColor auto="1"/>
        </patternFill>
      </fill>
    </dxf>
    <dxf>
      <fill>
        <patternFill>
          <bgColor rgb="FFFFFF00"/>
        </patternFill>
      </fill>
    </dxf>
    <dxf>
      <font>
        <b/>
        <i val="0"/>
        <color rgb="FFC00000"/>
      </font>
      <fill>
        <patternFill patternType="none">
          <bgColor auto="1"/>
        </patternFill>
      </fill>
    </dxf>
    <dxf>
      <font>
        <color theme="2"/>
      </font>
      <fill>
        <patternFill>
          <bgColor theme="0" tint="-0.499984740745262"/>
        </patternFill>
      </fill>
    </dxf>
    <dxf>
      <font>
        <color theme="2"/>
      </font>
      <fill>
        <patternFill>
          <bgColor theme="0" tint="-0.499984740745262"/>
        </patternFill>
      </fill>
    </dxf>
    <dxf>
      <font>
        <color theme="2"/>
      </font>
      <fill>
        <patternFill>
          <bgColor theme="0" tint="-0.499984740745262"/>
        </patternFill>
      </fill>
    </dxf>
    <dxf>
      <font>
        <color theme="0"/>
      </font>
      <fill>
        <patternFill>
          <bgColor theme="1" tint="0.499984740745262"/>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FFF00"/>
        </patternFill>
      </fill>
    </dxf>
    <dxf>
      <font>
        <b/>
        <i val="0"/>
        <color rgb="FFC00000"/>
      </font>
      <fill>
        <patternFill patternType="none">
          <bgColor auto="1"/>
        </patternFill>
      </fill>
    </dxf>
    <dxf>
      <fill>
        <patternFill>
          <bgColor rgb="FFFFFF00"/>
        </patternFill>
      </fill>
    </dxf>
    <dxf>
      <fill>
        <patternFill>
          <bgColor rgb="FFFFFF00"/>
        </patternFill>
      </fill>
    </dxf>
    <dxf>
      <font>
        <b/>
        <i val="0"/>
        <color rgb="FFC00000"/>
      </font>
      <fill>
        <patternFill patternType="none">
          <bgColor auto="1"/>
        </patternFill>
      </fill>
    </dxf>
    <dxf>
      <font>
        <color theme="2"/>
      </font>
      <fill>
        <patternFill>
          <bgColor theme="0" tint="-0.499984740745262"/>
        </patternFill>
      </fill>
    </dxf>
    <dxf>
      <font>
        <color theme="0"/>
      </font>
      <fill>
        <patternFill>
          <bgColor theme="1" tint="0.499984740745262"/>
        </patternFill>
      </fill>
    </dxf>
    <dxf>
      <font>
        <color theme="2"/>
      </font>
      <fill>
        <patternFill>
          <bgColor theme="0" tint="-0.499984740745262"/>
        </patternFill>
      </fill>
    </dxf>
    <dxf>
      <font>
        <color theme="2"/>
      </font>
      <fill>
        <patternFill>
          <bgColor theme="0" tint="-0.499984740745262"/>
        </patternFill>
      </fill>
    </dxf>
    <dxf>
      <font>
        <color theme="2"/>
      </font>
      <fill>
        <patternFill>
          <bgColor theme="0" tint="-0.499984740745262"/>
        </patternFill>
      </fill>
    </dxf>
    <dxf>
      <font>
        <color theme="0"/>
      </font>
      <fill>
        <patternFill>
          <bgColor theme="1" tint="0.499984740745262"/>
        </patternFill>
      </fill>
    </dxf>
    <dxf>
      <font>
        <color theme="2"/>
      </font>
      <fill>
        <patternFill>
          <bgColor theme="0" tint="-0.499984740745262"/>
        </patternFill>
      </fill>
    </dxf>
    <dxf>
      <font>
        <color theme="0"/>
      </font>
      <fill>
        <patternFill>
          <bgColor theme="1" tint="0.499984740745262"/>
        </patternFill>
      </fill>
    </dxf>
  </dxfs>
  <tableStyles count="0" defaultTableStyle="TableStyleMedium2" defaultPivotStyle="PivotStyleLight16"/>
  <colors>
    <mruColors>
      <color rgb="FF0000FF"/>
      <color rgb="FFFFFFCC"/>
      <color rgb="FF00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56445</xdr:rowOff>
    </xdr:from>
    <xdr:to>
      <xdr:col>8</xdr:col>
      <xdr:colOff>984250</xdr:colOff>
      <xdr:row>4</xdr:row>
      <xdr:rowOff>144992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0333" y="550334"/>
          <a:ext cx="9246306" cy="45543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This Bank</a:t>
          </a:r>
          <a:r>
            <a:rPr lang="en-US" sz="1100" b="1" i="0" baseline="0">
              <a:solidFill>
                <a:schemeClr val="dk1"/>
              </a:solidFill>
              <a:effectLst/>
              <a:latin typeface="+mn-lt"/>
              <a:ea typeface="+mn-ea"/>
              <a:cs typeface="+mn-cs"/>
            </a:rPr>
            <a:t> Statement Calculation T</a:t>
          </a:r>
          <a:r>
            <a:rPr lang="en-US" sz="1100" b="1" i="0">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a:t>
          </a:r>
          <a:r>
            <a:rPr lang="en-US" sz="1100" b="1" i="0" baseline="0">
              <a:solidFill>
                <a:schemeClr val="dk1"/>
              </a:solidFill>
              <a:effectLst/>
              <a:latin typeface="+mn-lt"/>
              <a:ea typeface="+mn-ea"/>
              <a:cs typeface="+mn-cs"/>
            </a:rPr>
            <a:t> delivery.</a:t>
          </a:r>
        </a:p>
        <a:p>
          <a:endParaRPr lang="en-US">
            <a:effectLst/>
          </a:endParaRPr>
        </a:p>
      </xdr:txBody>
    </xdr:sp>
    <xdr:clientData/>
  </xdr:twoCellAnchor>
  <xdr:twoCellAnchor>
    <xdr:from>
      <xdr:col>8</xdr:col>
      <xdr:colOff>66676</xdr:colOff>
      <xdr:row>41</xdr:row>
      <xdr:rowOff>9525</xdr:rowOff>
    </xdr:from>
    <xdr:to>
      <xdr:col>10</xdr:col>
      <xdr:colOff>333374</xdr:colOff>
      <xdr:row>44</xdr:row>
      <xdr:rowOff>57150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486776" y="8401050"/>
          <a:ext cx="1419223"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Note: Expense Factor Cannot be  Less Than </a:t>
          </a:r>
          <a:r>
            <a:rPr lang="en-US" sz="1000" b="1" u="sng">
              <a:solidFill>
                <a:sysClr val="windowText" lastClr="000000"/>
              </a:solidFill>
            </a:rPr>
            <a:t>20%</a:t>
          </a:r>
        </a:p>
      </xdr:txBody>
    </xdr:sp>
    <xdr:clientData/>
  </xdr:twoCellAnchor>
  <xdr:twoCellAnchor>
    <xdr:from>
      <xdr:col>8</xdr:col>
      <xdr:colOff>57149</xdr:colOff>
      <xdr:row>77</xdr:row>
      <xdr:rowOff>47625</xdr:rowOff>
    </xdr:from>
    <xdr:to>
      <xdr:col>10</xdr:col>
      <xdr:colOff>323849</xdr:colOff>
      <xdr:row>80</xdr:row>
      <xdr:rowOff>66675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477249" y="15954375"/>
          <a:ext cx="14192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Note: Expense Factor Cannot be  Less Than </a:t>
          </a:r>
          <a:r>
            <a:rPr lang="en-US" sz="1000" b="1" u="sng">
              <a:solidFill>
                <a:sysClr val="windowText" lastClr="000000"/>
              </a:solidFill>
            </a:rPr>
            <a:t>20%</a:t>
          </a:r>
        </a:p>
      </xdr:txBody>
    </xdr:sp>
    <xdr:clientData/>
  </xdr:twoCellAnchor>
  <xdr:twoCellAnchor>
    <xdr:from>
      <xdr:col>8</xdr:col>
      <xdr:colOff>57150</xdr:colOff>
      <xdr:row>81</xdr:row>
      <xdr:rowOff>76199</xdr:rowOff>
    </xdr:from>
    <xdr:to>
      <xdr:col>10</xdr:col>
      <xdr:colOff>333375</xdr:colOff>
      <xdr:row>84</xdr:row>
      <xdr:rowOff>95249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477250" y="16773524"/>
          <a:ext cx="14287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Use lesser of</a:t>
          </a:r>
          <a:r>
            <a:rPr lang="en-US" sz="1000" b="1" baseline="0">
              <a:solidFill>
                <a:sysClr val="windowText" lastClr="000000"/>
              </a:solidFill>
            </a:rPr>
            <a:t> income disclosed on 1003 or calculated earnings.</a:t>
          </a:r>
        </a:p>
      </xdr:txBody>
    </xdr:sp>
    <xdr:clientData/>
  </xdr:twoCellAnchor>
  <xdr:twoCellAnchor>
    <xdr:from>
      <xdr:col>8</xdr:col>
      <xdr:colOff>66676</xdr:colOff>
      <xdr:row>44</xdr:row>
      <xdr:rowOff>190499</xdr:rowOff>
    </xdr:from>
    <xdr:to>
      <xdr:col>10</xdr:col>
      <xdr:colOff>342901</xdr:colOff>
      <xdr:row>47</xdr:row>
      <xdr:rowOff>209549</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486776" y="9163049"/>
          <a:ext cx="14287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Use lesser of</a:t>
          </a:r>
          <a:r>
            <a:rPr lang="en-US" sz="1000" b="1" baseline="0">
              <a:solidFill>
                <a:sysClr val="windowText" lastClr="000000"/>
              </a:solidFill>
            </a:rPr>
            <a:t> income disclosed on 1003 or calculated earnings.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373062</xdr:colOff>
      <xdr:row>2</xdr:row>
      <xdr:rowOff>57150</xdr:rowOff>
    </xdr:from>
    <xdr:to>
      <xdr:col>9</xdr:col>
      <xdr:colOff>-1</xdr:colOff>
      <xdr:row>4</xdr:row>
      <xdr:rowOff>158750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47687" y="549275"/>
          <a:ext cx="10366375" cy="466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This Bank</a:t>
          </a:r>
          <a:r>
            <a:rPr lang="en-US" sz="1100" b="1" i="0" u="none" strike="noStrike" baseline="0">
              <a:solidFill>
                <a:schemeClr val="dk1"/>
              </a:solidFill>
              <a:effectLst/>
              <a:latin typeface="+mn-lt"/>
              <a:ea typeface="+mn-ea"/>
              <a:cs typeface="+mn-cs"/>
            </a:rPr>
            <a:t> Statement Calculation T</a:t>
          </a:r>
          <a:r>
            <a:rPr lang="en-US" sz="1100" b="1" i="0" u="none" strike="noStrike">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a:t>
          </a:r>
          <a:r>
            <a:rPr lang="en-US" sz="1100" b="1" i="0" u="none" strike="noStrike" baseline="0">
              <a:solidFill>
                <a:schemeClr val="dk1"/>
              </a:solidFill>
              <a:effectLst/>
              <a:latin typeface="+mn-lt"/>
              <a:ea typeface="+mn-ea"/>
              <a:cs typeface="+mn-cs"/>
            </a:rPr>
            <a:t> delivery.</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1</xdr:row>
      <xdr:rowOff>9525</xdr:rowOff>
    </xdr:from>
    <xdr:to>
      <xdr:col>13</xdr:col>
      <xdr:colOff>628650</xdr:colOff>
      <xdr:row>10</xdr:row>
      <xdr:rowOff>66676</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582150" y="209550"/>
          <a:ext cx="2200275" cy="189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dk1"/>
              </a:solidFill>
              <a:latin typeface="+mn-lt"/>
              <a:ea typeface="+mn-ea"/>
              <a:cs typeface="+mn-cs"/>
            </a:rPr>
            <a:t>A third-party CPA/accountant/tax preparer produced Profit and Loss (P&amp;L) statement accompanied by a written statement that the CPA or tax preparer has reviewed the P&amp;L. The P&amp;L and accompanying statement must not have any unacceptable disclaimer or exculpatory language regarding its preparation.</a:t>
          </a:r>
          <a:endParaRPr lang="en-US" sz="1100" b="1"/>
        </a:p>
      </xdr:txBody>
    </xdr:sp>
    <xdr:clientData/>
  </xdr:twoCellAnchor>
  <xdr:twoCellAnchor>
    <xdr:from>
      <xdr:col>1</xdr:col>
      <xdr:colOff>373945</xdr:colOff>
      <xdr:row>2</xdr:row>
      <xdr:rowOff>57150</xdr:rowOff>
    </xdr:from>
    <xdr:to>
      <xdr:col>9</xdr:col>
      <xdr:colOff>0</xdr:colOff>
      <xdr:row>4</xdr:row>
      <xdr:rowOff>133350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43278" y="551039"/>
          <a:ext cx="9256889" cy="4430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This Bank</a:t>
          </a:r>
          <a:r>
            <a:rPr lang="en-US" sz="1100" b="1" i="0" baseline="0">
              <a:solidFill>
                <a:schemeClr val="dk1"/>
              </a:solidFill>
              <a:effectLst/>
              <a:latin typeface="+mn-lt"/>
              <a:ea typeface="+mn-ea"/>
              <a:cs typeface="+mn-cs"/>
            </a:rPr>
            <a:t> Statement Calculation T</a:t>
          </a:r>
          <a:r>
            <a:rPr lang="en-US" sz="1100" b="1" i="0">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 delivery. </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374650</xdr:colOff>
      <xdr:row>2</xdr:row>
      <xdr:rowOff>66676</xdr:rowOff>
    </xdr:from>
    <xdr:to>
      <xdr:col>8</xdr:col>
      <xdr:colOff>0</xdr:colOff>
      <xdr:row>4</xdr:row>
      <xdr:rowOff>158750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46100" y="561976"/>
          <a:ext cx="8636000" cy="4603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This Bank</a:t>
          </a:r>
          <a:r>
            <a:rPr lang="en-US" sz="1100" b="1" i="0" baseline="0">
              <a:solidFill>
                <a:schemeClr val="dk1"/>
              </a:solidFill>
              <a:effectLst/>
              <a:latin typeface="+mn-lt"/>
              <a:ea typeface="+mn-ea"/>
              <a:cs typeface="+mn-cs"/>
            </a:rPr>
            <a:t> Statement Calculation T</a:t>
          </a:r>
          <a:r>
            <a:rPr lang="en-US" sz="1100" b="1" i="0">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 delivery. </a:t>
          </a:r>
          <a:r>
            <a:rPr lang="en-US" sz="1100" b="1">
              <a:solidFill>
                <a:schemeClr val="dk1"/>
              </a:solidFill>
              <a:effectLst/>
              <a:latin typeface="+mn-lt"/>
              <a:ea typeface="+mn-ea"/>
              <a:cs typeface="+mn-cs"/>
            </a:rPr>
            <a:t> </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49992370372631"/>
    <pageSetUpPr fitToPage="1"/>
  </sheetPr>
  <dimension ref="B1:O92"/>
  <sheetViews>
    <sheetView showGridLines="0" tabSelected="1" zoomScale="90" zoomScaleNormal="90" zoomScalePageLayoutView="50" workbookViewId="0">
      <selection activeCell="C87" sqref="C87:I92"/>
    </sheetView>
  </sheetViews>
  <sheetFormatPr defaultColWidth="9.109375" defaultRowHeight="14.4" x14ac:dyDescent="0.3"/>
  <cols>
    <col min="1" max="1" width="2.44140625" customWidth="1"/>
    <col min="2" max="2" width="5.44140625" style="3" customWidth="1"/>
    <col min="3" max="3" width="19.6640625" customWidth="1"/>
    <col min="4" max="4" width="15.6640625" customWidth="1"/>
    <col min="5" max="5" width="21.88671875" customWidth="1"/>
    <col min="6" max="6" width="24.33203125" customWidth="1"/>
    <col min="7" max="7" width="28" customWidth="1"/>
    <col min="8" max="8" width="18" customWidth="1"/>
    <col min="9" max="9" width="14.109375" customWidth="1"/>
    <col min="10" max="10" width="3.109375" customWidth="1"/>
    <col min="13" max="13" width="3.6640625" customWidth="1"/>
    <col min="14" max="14" width="15.6640625" customWidth="1"/>
    <col min="15" max="15" width="3.109375" customWidth="1"/>
  </cols>
  <sheetData>
    <row r="1" spans="2:15" ht="15" thickBot="1" x14ac:dyDescent="0.35"/>
    <row r="2" spans="2:15" ht="24" thickBot="1" x14ac:dyDescent="0.5">
      <c r="C2" s="209" t="s">
        <v>67</v>
      </c>
      <c r="D2" s="210"/>
      <c r="E2" s="210"/>
      <c r="F2" s="210"/>
      <c r="G2" s="210"/>
      <c r="H2" s="210"/>
      <c r="I2" s="211"/>
    </row>
    <row r="5" spans="2:15" ht="15" thickBot="1" x14ac:dyDescent="0.35"/>
    <row r="6" spans="2:15" ht="15.6" x14ac:dyDescent="0.3">
      <c r="C6" s="230" t="s">
        <v>0</v>
      </c>
      <c r="D6" s="231"/>
      <c r="E6" s="212"/>
      <c r="F6" s="212"/>
      <c r="G6" s="145" t="s">
        <v>25</v>
      </c>
      <c r="H6" s="213"/>
      <c r="I6" s="214"/>
    </row>
    <row r="7" spans="2:15" ht="15.6" x14ac:dyDescent="0.3">
      <c r="C7" s="201" t="s">
        <v>1</v>
      </c>
      <c r="D7" s="202"/>
      <c r="E7" s="215"/>
      <c r="F7" s="215"/>
      <c r="G7" s="146" t="s">
        <v>26</v>
      </c>
      <c r="H7" s="216"/>
      <c r="I7" s="217"/>
    </row>
    <row r="8" spans="2:15" ht="15.6" x14ac:dyDescent="0.3">
      <c r="C8" s="201" t="s">
        <v>7</v>
      </c>
      <c r="D8" s="202"/>
      <c r="E8" s="218"/>
      <c r="F8" s="218"/>
      <c r="G8" s="146" t="s">
        <v>27</v>
      </c>
      <c r="H8" s="219"/>
      <c r="I8" s="220"/>
    </row>
    <row r="9" spans="2:15" ht="15.6" x14ac:dyDescent="0.3">
      <c r="C9" s="153"/>
      <c r="D9" s="154"/>
      <c r="E9" s="134"/>
      <c r="F9" s="137"/>
      <c r="G9" s="146" t="s">
        <v>2</v>
      </c>
      <c r="H9" s="219"/>
      <c r="I9" s="220"/>
    </row>
    <row r="10" spans="2:15" ht="15.6" x14ac:dyDescent="0.3">
      <c r="C10" s="201" t="s">
        <v>5</v>
      </c>
      <c r="D10" s="202"/>
      <c r="E10" s="138"/>
      <c r="F10" s="139"/>
      <c r="G10" s="146" t="s">
        <v>3</v>
      </c>
      <c r="H10" s="223"/>
      <c r="I10" s="224"/>
    </row>
    <row r="11" spans="2:15" ht="15.6" x14ac:dyDescent="0.3">
      <c r="C11" s="201" t="s">
        <v>6</v>
      </c>
      <c r="D11" s="202"/>
      <c r="E11" s="133"/>
      <c r="F11" s="137"/>
      <c r="G11" s="146" t="s">
        <v>4</v>
      </c>
      <c r="H11" s="219"/>
      <c r="I11" s="220"/>
    </row>
    <row r="12" spans="2:15" ht="16.2" thickBot="1" x14ac:dyDescent="0.35">
      <c r="C12" s="203" t="s">
        <v>18</v>
      </c>
      <c r="D12" s="204"/>
      <c r="E12" s="140"/>
      <c r="F12" s="141"/>
      <c r="G12" s="152" t="s">
        <v>38</v>
      </c>
      <c r="H12" s="243"/>
      <c r="I12" s="244"/>
    </row>
    <row r="13" spans="2:15" ht="18.600000000000001" thickBot="1" x14ac:dyDescent="0.4">
      <c r="C13" s="225" t="s">
        <v>36</v>
      </c>
      <c r="D13" s="226"/>
      <c r="E13" s="226"/>
      <c r="F13" s="226"/>
      <c r="G13" s="226"/>
      <c r="H13" s="226"/>
      <c r="I13" s="227"/>
    </row>
    <row r="14" spans="2:15" ht="11.25" customHeight="1" thickBot="1" x14ac:dyDescent="0.4">
      <c r="C14" s="43"/>
      <c r="D14" s="43"/>
      <c r="E14" s="43"/>
      <c r="F14" s="43"/>
      <c r="G14" s="43"/>
      <c r="H14" s="43"/>
      <c r="I14" s="43"/>
    </row>
    <row r="15" spans="2:15" ht="16.2" thickBot="1" x14ac:dyDescent="0.35">
      <c r="C15" s="82" t="s">
        <v>34</v>
      </c>
      <c r="D15" s="143"/>
      <c r="E15" s="20" t="s">
        <v>29</v>
      </c>
      <c r="F15" s="136"/>
      <c r="G15" s="20" t="s">
        <v>30</v>
      </c>
      <c r="H15" s="221"/>
      <c r="I15" s="222"/>
    </row>
    <row r="16" spans="2:15" ht="45" customHeight="1" x14ac:dyDescent="0.3">
      <c r="B16" s="17" t="s">
        <v>33</v>
      </c>
      <c r="C16" s="32" t="s">
        <v>8</v>
      </c>
      <c r="D16" s="144" t="s">
        <v>79</v>
      </c>
      <c r="E16" s="33" t="s">
        <v>13</v>
      </c>
      <c r="F16" s="33" t="s">
        <v>10</v>
      </c>
      <c r="G16" s="33" t="s">
        <v>9</v>
      </c>
      <c r="H16" s="33" t="s">
        <v>11</v>
      </c>
      <c r="I16" s="34" t="s">
        <v>12</v>
      </c>
      <c r="J16" s="4"/>
      <c r="K16" s="228" t="s">
        <v>21</v>
      </c>
      <c r="L16" s="229"/>
      <c r="M16" s="229"/>
      <c r="N16" s="5">
        <f>+IFERROR(AVERAGE(H17:H22),"")</f>
        <v>0</v>
      </c>
      <c r="O16" s="6"/>
    </row>
    <row r="17" spans="2:15" x14ac:dyDescent="0.3">
      <c r="B17" s="3">
        <v>1</v>
      </c>
      <c r="C17" s="130">
        <v>45352</v>
      </c>
      <c r="D17" s="147"/>
      <c r="E17" s="44"/>
      <c r="F17" s="44"/>
      <c r="G17" s="108"/>
      <c r="H17" s="76">
        <f>E17-F17</f>
        <v>0</v>
      </c>
      <c r="I17" s="35"/>
      <c r="K17" s="207" t="s">
        <v>20</v>
      </c>
      <c r="L17" s="208"/>
      <c r="M17" s="208"/>
      <c r="N17" s="7">
        <f>+IFERROR(AVERAGE(H23:H28),"")</f>
        <v>0</v>
      </c>
      <c r="O17" s="8"/>
    </row>
    <row r="18" spans="2:15" x14ac:dyDescent="0.3">
      <c r="B18" s="3">
        <v>2</v>
      </c>
      <c r="C18" s="18" t="str">
        <f>IF(ISBLANK(C17),"",TEXT(EOMONTH(C17,-1),"mmm-yyy"))</f>
        <v>Feb-2024</v>
      </c>
      <c r="D18" s="147"/>
      <c r="E18" s="44"/>
      <c r="F18" s="44"/>
      <c r="G18" s="108"/>
      <c r="H18" s="76">
        <f t="shared" ref="H18:H40" si="0">E18-F18</f>
        <v>0</v>
      </c>
      <c r="I18" s="35"/>
      <c r="K18" s="207" t="s">
        <v>22</v>
      </c>
      <c r="L18" s="208"/>
      <c r="M18" s="208"/>
      <c r="N18" s="110" t="e">
        <f>+(N16-N17)/N17</f>
        <v>#DIV/0!</v>
      </c>
      <c r="O18" s="8"/>
    </row>
    <row r="19" spans="2:15" x14ac:dyDescent="0.3">
      <c r="B19" s="3">
        <v>3</v>
      </c>
      <c r="C19" s="18" t="str">
        <f t="shared" ref="C19:C40" si="1">IF(ISBLANK(C18),"",TEXT(EOMONTH(C18,-1),"mmm-yyy"))</f>
        <v>Jan-2024</v>
      </c>
      <c r="D19" s="147"/>
      <c r="E19" s="44"/>
      <c r="F19" s="44"/>
      <c r="G19" s="108"/>
      <c r="H19" s="76">
        <f t="shared" si="0"/>
        <v>0</v>
      </c>
      <c r="I19" s="35"/>
      <c r="K19" s="25"/>
      <c r="L19" s="26"/>
      <c r="M19" s="26"/>
      <c r="O19" s="8"/>
    </row>
    <row r="20" spans="2:15" x14ac:dyDescent="0.3">
      <c r="B20" s="3">
        <v>4</v>
      </c>
      <c r="C20" s="18" t="str">
        <f t="shared" si="1"/>
        <v>Dec-2023</v>
      </c>
      <c r="D20" s="147"/>
      <c r="E20" s="44"/>
      <c r="F20" s="44"/>
      <c r="G20" s="108"/>
      <c r="H20" s="76">
        <f t="shared" si="0"/>
        <v>0</v>
      </c>
      <c r="I20" s="35"/>
      <c r="K20" s="207" t="s">
        <v>23</v>
      </c>
      <c r="L20" s="208"/>
      <c r="M20" s="208"/>
      <c r="N20" s="7">
        <f>+IFERROR(AVERAGE(H17:H28),"")</f>
        <v>0</v>
      </c>
      <c r="O20" s="8"/>
    </row>
    <row r="21" spans="2:15" x14ac:dyDescent="0.3">
      <c r="B21" s="3">
        <v>5</v>
      </c>
      <c r="C21" s="18" t="str">
        <f t="shared" si="1"/>
        <v>Nov-2023</v>
      </c>
      <c r="D21" s="147"/>
      <c r="E21" s="44"/>
      <c r="F21" s="44"/>
      <c r="G21" s="108"/>
      <c r="H21" s="76">
        <f t="shared" si="0"/>
        <v>0</v>
      </c>
      <c r="I21" s="35"/>
      <c r="K21" s="207" t="s">
        <v>24</v>
      </c>
      <c r="L21" s="208"/>
      <c r="M21" s="208"/>
      <c r="N21" s="7">
        <f>+IFERROR(AVERAGE(H29:H40),"")</f>
        <v>0</v>
      </c>
      <c r="O21" s="8"/>
    </row>
    <row r="22" spans="2:15" x14ac:dyDescent="0.3">
      <c r="B22" s="3">
        <v>6</v>
      </c>
      <c r="C22" s="18" t="str">
        <f t="shared" si="1"/>
        <v>Oct-2023</v>
      </c>
      <c r="D22" s="147"/>
      <c r="E22" s="44"/>
      <c r="F22" s="44"/>
      <c r="G22" s="108"/>
      <c r="H22" s="76">
        <f t="shared" si="0"/>
        <v>0</v>
      </c>
      <c r="I22" s="35"/>
      <c r="K22" s="207" t="s">
        <v>22</v>
      </c>
      <c r="L22" s="208"/>
      <c r="M22" s="208"/>
      <c r="N22" s="110" t="e">
        <f>+(N20-N21)/N20</f>
        <v>#DIV/0!</v>
      </c>
      <c r="O22" s="8"/>
    </row>
    <row r="23" spans="2:15" ht="15" thickBot="1" x14ac:dyDescent="0.35">
      <c r="B23" s="3">
        <v>7</v>
      </c>
      <c r="C23" s="18" t="str">
        <f t="shared" si="1"/>
        <v>Sep-2023</v>
      </c>
      <c r="D23" s="147"/>
      <c r="E23" s="44"/>
      <c r="F23" s="44"/>
      <c r="G23" s="108"/>
      <c r="H23" s="76">
        <f t="shared" si="0"/>
        <v>0</v>
      </c>
      <c r="I23" s="35"/>
      <c r="K23" s="9"/>
      <c r="L23" s="1"/>
      <c r="M23" s="1"/>
      <c r="N23" s="1"/>
      <c r="O23" s="10"/>
    </row>
    <row r="24" spans="2:15" x14ac:dyDescent="0.3">
      <c r="B24" s="3">
        <v>8</v>
      </c>
      <c r="C24" s="18" t="str">
        <f t="shared" si="1"/>
        <v>Aug-2023</v>
      </c>
      <c r="D24" s="147"/>
      <c r="E24" s="44"/>
      <c r="F24" s="44"/>
      <c r="G24" s="108"/>
      <c r="H24" s="76">
        <f t="shared" si="0"/>
        <v>0</v>
      </c>
      <c r="I24" s="35"/>
    </row>
    <row r="25" spans="2:15" x14ac:dyDescent="0.3">
      <c r="B25" s="3">
        <v>9</v>
      </c>
      <c r="C25" s="18" t="str">
        <f t="shared" si="1"/>
        <v>Jul-2023</v>
      </c>
      <c r="D25" s="147"/>
      <c r="E25" s="44"/>
      <c r="F25" s="44"/>
      <c r="G25" s="108"/>
      <c r="H25" s="76">
        <f t="shared" si="0"/>
        <v>0</v>
      </c>
      <c r="I25" s="35"/>
    </row>
    <row r="26" spans="2:15" x14ac:dyDescent="0.3">
      <c r="B26" s="3">
        <v>10</v>
      </c>
      <c r="C26" s="18" t="str">
        <f t="shared" si="1"/>
        <v>Jun-2023</v>
      </c>
      <c r="D26" s="147"/>
      <c r="E26" s="44"/>
      <c r="F26" s="44"/>
      <c r="G26" s="108"/>
      <c r="H26" s="76">
        <f t="shared" si="0"/>
        <v>0</v>
      </c>
      <c r="I26" s="35"/>
    </row>
    <row r="27" spans="2:15" x14ac:dyDescent="0.3">
      <c r="B27" s="3">
        <v>11</v>
      </c>
      <c r="C27" s="18" t="str">
        <f t="shared" si="1"/>
        <v>May-2023</v>
      </c>
      <c r="D27" s="147"/>
      <c r="E27" s="44"/>
      <c r="F27" s="44"/>
      <c r="G27" s="108"/>
      <c r="H27" s="76">
        <f t="shared" si="0"/>
        <v>0</v>
      </c>
      <c r="I27" s="35"/>
    </row>
    <row r="28" spans="2:15" x14ac:dyDescent="0.3">
      <c r="B28" s="3">
        <v>12</v>
      </c>
      <c r="C28" s="18" t="str">
        <f t="shared" si="1"/>
        <v>Apr-2023</v>
      </c>
      <c r="D28" s="147"/>
      <c r="E28" s="44"/>
      <c r="F28" s="44"/>
      <c r="G28" s="108"/>
      <c r="H28" s="76">
        <f t="shared" si="0"/>
        <v>0</v>
      </c>
      <c r="I28" s="35"/>
    </row>
    <row r="29" spans="2:15" x14ac:dyDescent="0.3">
      <c r="B29" s="3">
        <v>13</v>
      </c>
      <c r="C29" s="18" t="str">
        <f t="shared" si="1"/>
        <v>Mar-2023</v>
      </c>
      <c r="D29" s="147"/>
      <c r="E29" s="44"/>
      <c r="F29" s="44"/>
      <c r="G29" s="108"/>
      <c r="H29" s="76">
        <f t="shared" si="0"/>
        <v>0</v>
      </c>
      <c r="I29" s="35"/>
      <c r="K29" s="7"/>
    </row>
    <row r="30" spans="2:15" x14ac:dyDescent="0.3">
      <c r="B30" s="3">
        <v>14</v>
      </c>
      <c r="C30" s="18" t="str">
        <f t="shared" si="1"/>
        <v>Feb-2023</v>
      </c>
      <c r="D30" s="147"/>
      <c r="E30" s="44"/>
      <c r="F30" s="44"/>
      <c r="G30" s="108"/>
      <c r="H30" s="76">
        <f t="shared" si="0"/>
        <v>0</v>
      </c>
      <c r="I30" s="35"/>
    </row>
    <row r="31" spans="2:15" x14ac:dyDescent="0.3">
      <c r="B31" s="3">
        <v>15</v>
      </c>
      <c r="C31" s="18" t="str">
        <f t="shared" si="1"/>
        <v>Jan-2023</v>
      </c>
      <c r="D31" s="147"/>
      <c r="E31" s="44"/>
      <c r="F31" s="44"/>
      <c r="G31" s="108"/>
      <c r="H31" s="76">
        <f t="shared" si="0"/>
        <v>0</v>
      </c>
      <c r="I31" s="35"/>
    </row>
    <row r="32" spans="2:15" x14ac:dyDescent="0.3">
      <c r="B32" s="3">
        <v>16</v>
      </c>
      <c r="C32" s="18" t="str">
        <f t="shared" si="1"/>
        <v>Dec-2022</v>
      </c>
      <c r="D32" s="147"/>
      <c r="E32" s="44"/>
      <c r="F32" s="44"/>
      <c r="G32" s="108"/>
      <c r="H32" s="76">
        <f t="shared" si="0"/>
        <v>0</v>
      </c>
      <c r="I32" s="35"/>
    </row>
    <row r="33" spans="2:14" x14ac:dyDescent="0.3">
      <c r="B33" s="3">
        <v>17</v>
      </c>
      <c r="C33" s="18" t="str">
        <f t="shared" si="1"/>
        <v>Nov-2022</v>
      </c>
      <c r="D33" s="147"/>
      <c r="E33" s="44"/>
      <c r="F33" s="44"/>
      <c r="G33" s="108"/>
      <c r="H33" s="76">
        <f t="shared" si="0"/>
        <v>0</v>
      </c>
      <c r="I33" s="35"/>
    </row>
    <row r="34" spans="2:14" x14ac:dyDescent="0.3">
      <c r="B34" s="3">
        <v>18</v>
      </c>
      <c r="C34" s="18" t="str">
        <f t="shared" si="1"/>
        <v>Oct-2022</v>
      </c>
      <c r="D34" s="147"/>
      <c r="E34" s="44"/>
      <c r="F34" s="44"/>
      <c r="G34" s="108"/>
      <c r="H34" s="76">
        <f t="shared" si="0"/>
        <v>0</v>
      </c>
      <c r="I34" s="35"/>
    </row>
    <row r="35" spans="2:14" x14ac:dyDescent="0.3">
      <c r="B35" s="3">
        <v>19</v>
      </c>
      <c r="C35" s="18" t="str">
        <f t="shared" si="1"/>
        <v>Sep-2022</v>
      </c>
      <c r="D35" s="147"/>
      <c r="E35" s="44"/>
      <c r="F35" s="44"/>
      <c r="G35" s="108"/>
      <c r="H35" s="76">
        <f t="shared" si="0"/>
        <v>0</v>
      </c>
      <c r="I35" s="35"/>
    </row>
    <row r="36" spans="2:14" x14ac:dyDescent="0.3">
      <c r="B36" s="3">
        <v>20</v>
      </c>
      <c r="C36" s="18" t="str">
        <f t="shared" si="1"/>
        <v>Aug-2022</v>
      </c>
      <c r="D36" s="147"/>
      <c r="E36" s="44"/>
      <c r="F36" s="44"/>
      <c r="G36" s="108"/>
      <c r="H36" s="76">
        <f>E36-F36</f>
        <v>0</v>
      </c>
      <c r="I36" s="35"/>
    </row>
    <row r="37" spans="2:14" x14ac:dyDescent="0.3">
      <c r="B37" s="3">
        <v>21</v>
      </c>
      <c r="C37" s="18" t="str">
        <f t="shared" si="1"/>
        <v>Jul-2022</v>
      </c>
      <c r="D37" s="147"/>
      <c r="E37" s="44"/>
      <c r="F37" s="44"/>
      <c r="G37" s="108"/>
      <c r="H37" s="76">
        <f t="shared" si="0"/>
        <v>0</v>
      </c>
      <c r="I37" s="35"/>
    </row>
    <row r="38" spans="2:14" x14ac:dyDescent="0.3">
      <c r="B38" s="3">
        <v>22</v>
      </c>
      <c r="C38" s="18" t="str">
        <f t="shared" si="1"/>
        <v>Jun-2022</v>
      </c>
      <c r="D38" s="147"/>
      <c r="E38" s="44"/>
      <c r="F38" s="44"/>
      <c r="G38" s="108"/>
      <c r="H38" s="76">
        <f t="shared" si="0"/>
        <v>0</v>
      </c>
      <c r="I38" s="35"/>
    </row>
    <row r="39" spans="2:14" x14ac:dyDescent="0.3">
      <c r="B39" s="3">
        <v>23</v>
      </c>
      <c r="C39" s="18" t="str">
        <f t="shared" si="1"/>
        <v>May-2022</v>
      </c>
      <c r="D39" s="147"/>
      <c r="E39" s="44"/>
      <c r="F39" s="44"/>
      <c r="G39" s="108"/>
      <c r="H39" s="76">
        <f t="shared" si="0"/>
        <v>0</v>
      </c>
      <c r="I39" s="35"/>
      <c r="M39" s="80"/>
    </row>
    <row r="40" spans="2:14" ht="15" thickBot="1" x14ac:dyDescent="0.35">
      <c r="B40" s="3">
        <v>24</v>
      </c>
      <c r="C40" s="19" t="str">
        <f t="shared" si="1"/>
        <v>Apr-2022</v>
      </c>
      <c r="D40" s="151"/>
      <c r="E40" s="45"/>
      <c r="F40" s="45"/>
      <c r="G40" s="109"/>
      <c r="H40" s="77">
        <f t="shared" si="0"/>
        <v>0</v>
      </c>
      <c r="I40" s="36"/>
      <c r="N40" s="7"/>
    </row>
    <row r="41" spans="2:14" ht="15" thickBot="1" x14ac:dyDescent="0.35">
      <c r="F41" s="11"/>
    </row>
    <row r="42" spans="2:14" x14ac:dyDescent="0.3">
      <c r="C42" s="205" t="s">
        <v>16</v>
      </c>
      <c r="D42" s="206"/>
      <c r="E42" s="111">
        <f>SUM(I17:I40)</f>
        <v>0</v>
      </c>
      <c r="F42" s="232" t="str">
        <f>IF(SUM(I5:I28)&gt;3,"Alert: No More Than 3 NSFs Permitted in the Last 12 Months","")</f>
        <v/>
      </c>
      <c r="G42" s="14" t="s">
        <v>39</v>
      </c>
      <c r="H42" s="72">
        <v>0.5</v>
      </c>
      <c r="I42" s="23"/>
    </row>
    <row r="43" spans="2:14" x14ac:dyDescent="0.3">
      <c r="C43" s="197" t="s">
        <v>14</v>
      </c>
      <c r="D43" s="198"/>
      <c r="E43" s="112">
        <f>SUM(E17:E40)</f>
        <v>0</v>
      </c>
      <c r="F43" s="232"/>
      <c r="G43" s="42" t="s">
        <v>40</v>
      </c>
      <c r="H43" s="83" t="s">
        <v>77</v>
      </c>
      <c r="I43" s="23"/>
    </row>
    <row r="44" spans="2:14" ht="15.6" x14ac:dyDescent="0.3">
      <c r="C44" s="197" t="s">
        <v>15</v>
      </c>
      <c r="D44" s="198"/>
      <c r="E44" s="112">
        <f>SUM(F17:F40)</f>
        <v>0</v>
      </c>
      <c r="F44" s="232"/>
      <c r="G44" s="12"/>
      <c r="H44" s="22"/>
      <c r="I44" s="21"/>
    </row>
    <row r="45" spans="2:14" ht="16.2" thickBot="1" x14ac:dyDescent="0.35">
      <c r="C45" s="197" t="s">
        <v>17</v>
      </c>
      <c r="D45" s="198"/>
      <c r="E45" s="112">
        <f>SUM(H17:H40)</f>
        <v>0</v>
      </c>
      <c r="F45" s="232"/>
      <c r="G45" s="84" t="s">
        <v>72</v>
      </c>
      <c r="H45" s="85" t="s">
        <v>77</v>
      </c>
      <c r="I45" s="21"/>
    </row>
    <row r="46" spans="2:14" ht="16.2" thickBot="1" x14ac:dyDescent="0.35">
      <c r="C46" s="197" t="s">
        <v>57</v>
      </c>
      <c r="D46" s="198"/>
      <c r="E46" s="122" t="e">
        <f>+E45*-H45</f>
        <v>#VALUE!</v>
      </c>
      <c r="F46" s="47"/>
      <c r="G46" s="24"/>
      <c r="H46" s="21"/>
      <c r="I46" s="21"/>
    </row>
    <row r="47" spans="2:14" ht="15.6" x14ac:dyDescent="0.3">
      <c r="C47" s="197" t="s">
        <v>58</v>
      </c>
      <c r="D47" s="198"/>
      <c r="E47" s="123">
        <f>+E11</f>
        <v>0</v>
      </c>
      <c r="F47" s="251" t="e">
        <f>IF(G48&gt;E10,"Alert: Calculation EXCEEDS Stated Amount on Initial 1003","")</f>
        <v>#VALUE!</v>
      </c>
      <c r="G47" s="245" t="s">
        <v>19</v>
      </c>
      <c r="H47" s="246"/>
      <c r="I47" s="21"/>
    </row>
    <row r="48" spans="2:14" ht="18" customHeight="1" thickBot="1" x14ac:dyDescent="0.35">
      <c r="C48" s="199" t="s">
        <v>70</v>
      </c>
      <c r="D48" s="200"/>
      <c r="E48" s="113">
        <f>H10</f>
        <v>0</v>
      </c>
      <c r="F48" s="251"/>
      <c r="G48" s="247" t="e">
        <f>(E45+E46)*E48/E47</f>
        <v>#VALUE!</v>
      </c>
      <c r="H48" s="248"/>
      <c r="I48" s="21"/>
    </row>
    <row r="49" spans="2:15" ht="24" thickBot="1" x14ac:dyDescent="0.35">
      <c r="C49" s="86"/>
      <c r="D49" s="86"/>
      <c r="E49" s="87"/>
      <c r="F49" s="88"/>
      <c r="G49" s="89"/>
      <c r="H49" s="89"/>
      <c r="I49" s="90"/>
    </row>
    <row r="50" spans="2:15" ht="16.2" thickBot="1" x14ac:dyDescent="0.35">
      <c r="C50" s="116"/>
      <c r="D50" s="117"/>
      <c r="E50" s="117"/>
      <c r="F50" s="117"/>
      <c r="G50" s="118"/>
      <c r="H50" s="119"/>
      <c r="I50" s="120"/>
    </row>
    <row r="51" spans="2:15" ht="16.2" thickBot="1" x14ac:dyDescent="0.35">
      <c r="C51" s="82" t="s">
        <v>35</v>
      </c>
      <c r="D51" s="143"/>
      <c r="E51" s="20" t="s">
        <v>29</v>
      </c>
      <c r="F51" s="136"/>
      <c r="G51" s="20" t="s">
        <v>30</v>
      </c>
      <c r="H51" s="136"/>
      <c r="I51" s="142"/>
    </row>
    <row r="52" spans="2:15" ht="43.2" x14ac:dyDescent="0.3">
      <c r="B52" s="17" t="s">
        <v>28</v>
      </c>
      <c r="C52" s="148" t="s">
        <v>8</v>
      </c>
      <c r="D52" s="144" t="s">
        <v>79</v>
      </c>
      <c r="E52" s="149" t="s">
        <v>13</v>
      </c>
      <c r="F52" s="149" t="s">
        <v>10</v>
      </c>
      <c r="G52" s="149" t="s">
        <v>9</v>
      </c>
      <c r="H52" s="149" t="s">
        <v>11</v>
      </c>
      <c r="I52" s="150" t="s">
        <v>12</v>
      </c>
      <c r="J52" s="4"/>
      <c r="K52" s="228" t="s">
        <v>21</v>
      </c>
      <c r="L52" s="229"/>
      <c r="M52" s="229"/>
      <c r="N52" s="5">
        <f>+IFERROR(AVERAGE(H53:H58),"")</f>
        <v>0</v>
      </c>
      <c r="O52" s="6"/>
    </row>
    <row r="53" spans="2:15" x14ac:dyDescent="0.3">
      <c r="B53" s="3">
        <v>1</v>
      </c>
      <c r="C53" s="130">
        <v>45352</v>
      </c>
      <c r="D53" s="147"/>
      <c r="E53" s="44"/>
      <c r="F53" s="44"/>
      <c r="G53" s="108"/>
      <c r="H53" s="76">
        <f>E53-F53</f>
        <v>0</v>
      </c>
      <c r="I53" s="35"/>
      <c r="K53" s="207" t="s">
        <v>20</v>
      </c>
      <c r="L53" s="208"/>
      <c r="M53" s="208"/>
      <c r="N53" s="7">
        <f>+IFERROR(AVERAGE(H59:H64),"")</f>
        <v>0</v>
      </c>
      <c r="O53" s="8"/>
    </row>
    <row r="54" spans="2:15" x14ac:dyDescent="0.3">
      <c r="B54" s="3">
        <v>2</v>
      </c>
      <c r="C54" s="18" t="str">
        <f>IF(ISBLANK(C53),"",TEXT(EOMONTH(C53,-1),"mmm-yyy"))</f>
        <v>Feb-2024</v>
      </c>
      <c r="D54" s="147"/>
      <c r="E54" s="44"/>
      <c r="F54" s="44"/>
      <c r="G54" s="108"/>
      <c r="H54" s="76">
        <f t="shared" ref="H54:H76" si="2">E54-F54</f>
        <v>0</v>
      </c>
      <c r="I54" s="35"/>
      <c r="K54" s="207" t="s">
        <v>22</v>
      </c>
      <c r="L54" s="208"/>
      <c r="M54" s="208"/>
      <c r="N54" s="110" t="e">
        <f>+(N52-N53)/N53</f>
        <v>#DIV/0!</v>
      </c>
      <c r="O54" s="8"/>
    </row>
    <row r="55" spans="2:15" x14ac:dyDescent="0.3">
      <c r="B55" s="3">
        <v>3</v>
      </c>
      <c r="C55" s="18" t="str">
        <f t="shared" ref="C55:C76" si="3">IF(ISBLANK(C54),"",TEXT(EOMONTH(C54,-1),"mmm-yyy"))</f>
        <v>Jan-2024</v>
      </c>
      <c r="D55" s="147"/>
      <c r="E55" s="44"/>
      <c r="F55" s="44"/>
      <c r="G55" s="108"/>
      <c r="H55" s="76">
        <f t="shared" si="2"/>
        <v>0</v>
      </c>
      <c r="I55" s="35"/>
      <c r="K55" s="25"/>
      <c r="L55" s="26"/>
      <c r="M55" s="26"/>
      <c r="O55" s="8"/>
    </row>
    <row r="56" spans="2:15" x14ac:dyDescent="0.3">
      <c r="B56" s="3">
        <v>4</v>
      </c>
      <c r="C56" s="18" t="str">
        <f t="shared" si="3"/>
        <v>Dec-2023</v>
      </c>
      <c r="D56" s="147"/>
      <c r="E56" s="44"/>
      <c r="F56" s="44"/>
      <c r="G56" s="108"/>
      <c r="H56" s="76">
        <f t="shared" si="2"/>
        <v>0</v>
      </c>
      <c r="I56" s="35"/>
      <c r="K56" s="207" t="s">
        <v>23</v>
      </c>
      <c r="L56" s="208"/>
      <c r="M56" s="208"/>
      <c r="N56" s="7">
        <f>+IFERROR(AVERAGE(H53:H64),"")</f>
        <v>0</v>
      </c>
      <c r="O56" s="8"/>
    </row>
    <row r="57" spans="2:15" x14ac:dyDescent="0.3">
      <c r="B57" s="3">
        <v>5</v>
      </c>
      <c r="C57" s="18" t="str">
        <f t="shared" si="3"/>
        <v>Nov-2023</v>
      </c>
      <c r="D57" s="147"/>
      <c r="E57" s="44"/>
      <c r="F57" s="44"/>
      <c r="G57" s="108"/>
      <c r="H57" s="76">
        <f t="shared" si="2"/>
        <v>0</v>
      </c>
      <c r="I57" s="35"/>
      <c r="K57" s="207" t="s">
        <v>24</v>
      </c>
      <c r="L57" s="208"/>
      <c r="M57" s="208"/>
      <c r="N57" s="7">
        <f>+IFERROR(AVERAGE(H65:H76),"")</f>
        <v>0</v>
      </c>
      <c r="O57" s="8"/>
    </row>
    <row r="58" spans="2:15" x14ac:dyDescent="0.3">
      <c r="B58" s="3">
        <v>6</v>
      </c>
      <c r="C58" s="18" t="str">
        <f t="shared" si="3"/>
        <v>Oct-2023</v>
      </c>
      <c r="D58" s="147"/>
      <c r="E58" s="44"/>
      <c r="F58" s="44"/>
      <c r="G58" s="108"/>
      <c r="H58" s="76">
        <f t="shared" si="2"/>
        <v>0</v>
      </c>
      <c r="I58" s="35"/>
      <c r="K58" s="207" t="s">
        <v>22</v>
      </c>
      <c r="L58" s="208"/>
      <c r="M58" s="208"/>
      <c r="N58" s="110" t="e">
        <f>+(N56-N57)/N56</f>
        <v>#DIV/0!</v>
      </c>
      <c r="O58" s="8"/>
    </row>
    <row r="59" spans="2:15" ht="15" thickBot="1" x14ac:dyDescent="0.35">
      <c r="B59" s="3">
        <v>7</v>
      </c>
      <c r="C59" s="18" t="str">
        <f t="shared" si="3"/>
        <v>Sep-2023</v>
      </c>
      <c r="D59" s="147"/>
      <c r="E59" s="44"/>
      <c r="F59" s="44"/>
      <c r="G59" s="108"/>
      <c r="H59" s="76">
        <f t="shared" si="2"/>
        <v>0</v>
      </c>
      <c r="I59" s="35"/>
      <c r="K59" s="9"/>
      <c r="L59" s="1"/>
      <c r="M59" s="1"/>
      <c r="N59" s="1"/>
      <c r="O59" s="10"/>
    </row>
    <row r="60" spans="2:15" x14ac:dyDescent="0.3">
      <c r="B60" s="3">
        <v>8</v>
      </c>
      <c r="C60" s="18" t="str">
        <f t="shared" si="3"/>
        <v>Aug-2023</v>
      </c>
      <c r="D60" s="147"/>
      <c r="E60" s="44"/>
      <c r="F60" s="44"/>
      <c r="G60" s="108"/>
      <c r="H60" s="76">
        <f t="shared" si="2"/>
        <v>0</v>
      </c>
      <c r="I60" s="35"/>
    </row>
    <row r="61" spans="2:15" x14ac:dyDescent="0.3">
      <c r="B61" s="3">
        <v>9</v>
      </c>
      <c r="C61" s="18" t="str">
        <f t="shared" si="3"/>
        <v>Jul-2023</v>
      </c>
      <c r="D61" s="147"/>
      <c r="E61" s="44"/>
      <c r="F61" s="44"/>
      <c r="G61" s="108"/>
      <c r="H61" s="76">
        <f t="shared" si="2"/>
        <v>0</v>
      </c>
      <c r="I61" s="35"/>
    </row>
    <row r="62" spans="2:15" x14ac:dyDescent="0.3">
      <c r="B62" s="3">
        <v>10</v>
      </c>
      <c r="C62" s="18" t="str">
        <f t="shared" si="3"/>
        <v>Jun-2023</v>
      </c>
      <c r="D62" s="147"/>
      <c r="E62" s="44"/>
      <c r="F62" s="44"/>
      <c r="G62" s="108"/>
      <c r="H62" s="76">
        <f t="shared" si="2"/>
        <v>0</v>
      </c>
      <c r="I62" s="35"/>
    </row>
    <row r="63" spans="2:15" x14ac:dyDescent="0.3">
      <c r="B63" s="3">
        <v>11</v>
      </c>
      <c r="C63" s="18" t="str">
        <f t="shared" si="3"/>
        <v>May-2023</v>
      </c>
      <c r="D63" s="147"/>
      <c r="E63" s="44"/>
      <c r="F63" s="44"/>
      <c r="G63" s="108"/>
      <c r="H63" s="76">
        <f t="shared" si="2"/>
        <v>0</v>
      </c>
      <c r="I63" s="35"/>
    </row>
    <row r="64" spans="2:15" x14ac:dyDescent="0.3">
      <c r="B64" s="3">
        <v>12</v>
      </c>
      <c r="C64" s="18" t="str">
        <f t="shared" si="3"/>
        <v>Apr-2023</v>
      </c>
      <c r="D64" s="147"/>
      <c r="E64" s="44"/>
      <c r="F64" s="44"/>
      <c r="G64" s="108"/>
      <c r="H64" s="76">
        <f t="shared" si="2"/>
        <v>0</v>
      </c>
      <c r="I64" s="35"/>
    </row>
    <row r="65" spans="2:11" x14ac:dyDescent="0.3">
      <c r="B65" s="3">
        <v>13</v>
      </c>
      <c r="C65" s="18" t="str">
        <f t="shared" si="3"/>
        <v>Mar-2023</v>
      </c>
      <c r="D65" s="147"/>
      <c r="E65" s="44"/>
      <c r="F65" s="44"/>
      <c r="G65" s="108"/>
      <c r="H65" s="76">
        <f t="shared" si="2"/>
        <v>0</v>
      </c>
      <c r="I65" s="35"/>
      <c r="K65" s="7"/>
    </row>
    <row r="66" spans="2:11" x14ac:dyDescent="0.3">
      <c r="B66" s="3">
        <v>14</v>
      </c>
      <c r="C66" s="18" t="str">
        <f t="shared" si="3"/>
        <v>Feb-2023</v>
      </c>
      <c r="D66" s="147"/>
      <c r="E66" s="44"/>
      <c r="F66" s="44"/>
      <c r="G66" s="108"/>
      <c r="H66" s="76">
        <f t="shared" si="2"/>
        <v>0</v>
      </c>
      <c r="I66" s="35"/>
    </row>
    <row r="67" spans="2:11" x14ac:dyDescent="0.3">
      <c r="B67" s="3">
        <v>15</v>
      </c>
      <c r="C67" s="18" t="str">
        <f t="shared" si="3"/>
        <v>Jan-2023</v>
      </c>
      <c r="D67" s="147"/>
      <c r="E67" s="44"/>
      <c r="F67" s="44"/>
      <c r="G67" s="108"/>
      <c r="H67" s="76">
        <f t="shared" si="2"/>
        <v>0</v>
      </c>
      <c r="I67" s="35"/>
    </row>
    <row r="68" spans="2:11" x14ac:dyDescent="0.3">
      <c r="B68" s="3">
        <v>16</v>
      </c>
      <c r="C68" s="18" t="str">
        <f t="shared" si="3"/>
        <v>Dec-2022</v>
      </c>
      <c r="D68" s="147"/>
      <c r="E68" s="44"/>
      <c r="F68" s="44"/>
      <c r="G68" s="108"/>
      <c r="H68" s="76">
        <f t="shared" si="2"/>
        <v>0</v>
      </c>
      <c r="I68" s="35"/>
    </row>
    <row r="69" spans="2:11" x14ac:dyDescent="0.3">
      <c r="B69" s="3">
        <v>17</v>
      </c>
      <c r="C69" s="18" t="str">
        <f t="shared" si="3"/>
        <v>Nov-2022</v>
      </c>
      <c r="D69" s="147"/>
      <c r="E69" s="44"/>
      <c r="F69" s="44"/>
      <c r="G69" s="108"/>
      <c r="H69" s="76">
        <f t="shared" si="2"/>
        <v>0</v>
      </c>
      <c r="I69" s="35"/>
    </row>
    <row r="70" spans="2:11" x14ac:dyDescent="0.3">
      <c r="B70" s="3">
        <v>18</v>
      </c>
      <c r="C70" s="18" t="str">
        <f t="shared" si="3"/>
        <v>Oct-2022</v>
      </c>
      <c r="D70" s="147"/>
      <c r="E70" s="44"/>
      <c r="F70" s="44"/>
      <c r="G70" s="108"/>
      <c r="H70" s="76">
        <f t="shared" si="2"/>
        <v>0</v>
      </c>
      <c r="I70" s="35"/>
    </row>
    <row r="71" spans="2:11" x14ac:dyDescent="0.3">
      <c r="B71" s="3">
        <v>19</v>
      </c>
      <c r="C71" s="18" t="str">
        <f t="shared" si="3"/>
        <v>Sep-2022</v>
      </c>
      <c r="D71" s="147"/>
      <c r="E71" s="44"/>
      <c r="F71" s="44"/>
      <c r="G71" s="108"/>
      <c r="H71" s="76">
        <f t="shared" si="2"/>
        <v>0</v>
      </c>
      <c r="I71" s="35"/>
    </row>
    <row r="72" spans="2:11" x14ac:dyDescent="0.3">
      <c r="B72" s="3">
        <v>20</v>
      </c>
      <c r="C72" s="18" t="str">
        <f t="shared" si="3"/>
        <v>Aug-2022</v>
      </c>
      <c r="D72" s="147"/>
      <c r="E72" s="44"/>
      <c r="F72" s="44"/>
      <c r="G72" s="108"/>
      <c r="H72" s="76">
        <f t="shared" si="2"/>
        <v>0</v>
      </c>
      <c r="I72" s="35"/>
    </row>
    <row r="73" spans="2:11" x14ac:dyDescent="0.3">
      <c r="B73" s="3">
        <v>21</v>
      </c>
      <c r="C73" s="18" t="str">
        <f t="shared" si="3"/>
        <v>Jul-2022</v>
      </c>
      <c r="D73" s="147"/>
      <c r="E73" s="44"/>
      <c r="F73" s="44"/>
      <c r="G73" s="108"/>
      <c r="H73" s="76">
        <f t="shared" si="2"/>
        <v>0</v>
      </c>
      <c r="I73" s="35"/>
    </row>
    <row r="74" spans="2:11" x14ac:dyDescent="0.3">
      <c r="B74" s="3">
        <v>22</v>
      </c>
      <c r="C74" s="18" t="str">
        <f t="shared" si="3"/>
        <v>Jun-2022</v>
      </c>
      <c r="D74" s="147"/>
      <c r="E74" s="44"/>
      <c r="F74" s="44"/>
      <c r="G74" s="108"/>
      <c r="H74" s="76">
        <f t="shared" si="2"/>
        <v>0</v>
      </c>
      <c r="I74" s="35"/>
    </row>
    <row r="75" spans="2:11" x14ac:dyDescent="0.3">
      <c r="B75" s="3">
        <v>23</v>
      </c>
      <c r="C75" s="18" t="str">
        <f t="shared" si="3"/>
        <v>May-2022</v>
      </c>
      <c r="D75" s="147"/>
      <c r="E75" s="44"/>
      <c r="F75" s="44"/>
      <c r="G75" s="108"/>
      <c r="H75" s="76">
        <f t="shared" si="2"/>
        <v>0</v>
      </c>
      <c r="I75" s="35"/>
    </row>
    <row r="76" spans="2:11" ht="15" thickBot="1" x14ac:dyDescent="0.35">
      <c r="B76" s="3">
        <v>24</v>
      </c>
      <c r="C76" s="19" t="str">
        <f t="shared" si="3"/>
        <v>Apr-2022</v>
      </c>
      <c r="D76" s="151"/>
      <c r="E76" s="45"/>
      <c r="F76" s="45"/>
      <c r="G76" s="109"/>
      <c r="H76" s="77">
        <f t="shared" si="2"/>
        <v>0</v>
      </c>
      <c r="I76" s="36"/>
    </row>
    <row r="77" spans="2:11" ht="15" thickBot="1" x14ac:dyDescent="0.35">
      <c r="F77" s="11"/>
    </row>
    <row r="78" spans="2:11" x14ac:dyDescent="0.3">
      <c r="C78" s="205" t="s">
        <v>16</v>
      </c>
      <c r="D78" s="206"/>
      <c r="E78" s="111">
        <f>SUM(I53:I76)</f>
        <v>0</v>
      </c>
      <c r="F78" s="233" t="str">
        <f>IF(SUM(I40:I64)&gt;3,"Alert: No More Than 3 NSFs Permitted in the Last 12 Months","")</f>
        <v/>
      </c>
      <c r="G78" s="14" t="s">
        <v>39</v>
      </c>
      <c r="H78" s="72">
        <v>0.5</v>
      </c>
    </row>
    <row r="79" spans="2:11" x14ac:dyDescent="0.3">
      <c r="C79" s="197" t="s">
        <v>14</v>
      </c>
      <c r="D79" s="198"/>
      <c r="E79" s="112">
        <f>SUM(E53:E76)</f>
        <v>0</v>
      </c>
      <c r="F79" s="233"/>
      <c r="G79" s="42" t="s">
        <v>40</v>
      </c>
      <c r="H79" s="83" t="s">
        <v>77</v>
      </c>
    </row>
    <row r="80" spans="2:11" ht="15.6" x14ac:dyDescent="0.3">
      <c r="C80" s="197" t="s">
        <v>15</v>
      </c>
      <c r="D80" s="198"/>
      <c r="E80" s="112">
        <f>SUM(F53:F76)</f>
        <v>0</v>
      </c>
      <c r="F80" s="233"/>
      <c r="G80" s="12"/>
      <c r="H80" s="22"/>
      <c r="I80" s="74"/>
    </row>
    <row r="81" spans="3:9" ht="16.2" thickBot="1" x14ac:dyDescent="0.35">
      <c r="C81" s="197" t="s">
        <v>17</v>
      </c>
      <c r="D81" s="198"/>
      <c r="E81" s="112">
        <f>SUM(H53:H76)</f>
        <v>0</v>
      </c>
      <c r="F81" s="233"/>
      <c r="G81" s="84" t="s">
        <v>76</v>
      </c>
      <c r="H81" s="85">
        <v>0.5</v>
      </c>
      <c r="I81" s="74"/>
    </row>
    <row r="82" spans="3:9" ht="16.2" thickBot="1" x14ac:dyDescent="0.35">
      <c r="C82" s="197" t="s">
        <v>57</v>
      </c>
      <c r="D82" s="198"/>
      <c r="E82" s="122">
        <f>+E81*-H81</f>
        <v>0</v>
      </c>
      <c r="G82" s="15"/>
      <c r="H82" s="16"/>
      <c r="I82" s="16"/>
    </row>
    <row r="83" spans="3:9" ht="15.6" x14ac:dyDescent="0.3">
      <c r="C83" s="197" t="s">
        <v>60</v>
      </c>
      <c r="D83" s="198"/>
      <c r="E83" s="124">
        <f>+E11</f>
        <v>0</v>
      </c>
      <c r="F83" s="251" t="e">
        <f>IF(G84&gt;E10,"Alert: Calculation EXCEEDS Stated Amount on Initial 1003","")</f>
        <v>#DIV/0!</v>
      </c>
      <c r="G83" s="245" t="s">
        <v>19</v>
      </c>
      <c r="H83" s="246"/>
      <c r="I83" s="16"/>
    </row>
    <row r="84" spans="3:9" ht="16.5" customHeight="1" thickBot="1" x14ac:dyDescent="0.35">
      <c r="C84" s="199" t="s">
        <v>70</v>
      </c>
      <c r="D84" s="200"/>
      <c r="E84" s="113">
        <f>H10</f>
        <v>0</v>
      </c>
      <c r="F84" s="251"/>
      <c r="G84" s="249" t="e">
        <f>(E81+E82)*E84/E83</f>
        <v>#DIV/0!</v>
      </c>
      <c r="H84" s="250"/>
    </row>
    <row r="85" spans="3:9" ht="15" customHeight="1" thickBot="1" x14ac:dyDescent="0.35">
      <c r="G85" s="75"/>
      <c r="H85" s="75"/>
    </row>
    <row r="86" spans="3:9" ht="15" thickBot="1" x14ac:dyDescent="0.35">
      <c r="C86" s="31" t="s">
        <v>32</v>
      </c>
      <c r="D86" s="20"/>
      <c r="E86" s="27"/>
      <c r="F86" s="27"/>
      <c r="G86" s="27"/>
      <c r="H86" s="27"/>
      <c r="I86" s="28"/>
    </row>
    <row r="87" spans="3:9" x14ac:dyDescent="0.3">
      <c r="C87" s="234"/>
      <c r="D87" s="235"/>
      <c r="E87" s="235"/>
      <c r="F87" s="235"/>
      <c r="G87" s="235"/>
      <c r="H87" s="235"/>
      <c r="I87" s="236"/>
    </row>
    <row r="88" spans="3:9" x14ac:dyDescent="0.3">
      <c r="C88" s="237"/>
      <c r="D88" s="238"/>
      <c r="E88" s="238"/>
      <c r="F88" s="238"/>
      <c r="G88" s="238"/>
      <c r="H88" s="238"/>
      <c r="I88" s="239"/>
    </row>
    <row r="89" spans="3:9" x14ac:dyDescent="0.3">
      <c r="C89" s="237"/>
      <c r="D89" s="238"/>
      <c r="E89" s="238"/>
      <c r="F89" s="238"/>
      <c r="G89" s="238"/>
      <c r="H89" s="238"/>
      <c r="I89" s="239"/>
    </row>
    <row r="90" spans="3:9" x14ac:dyDescent="0.3">
      <c r="C90" s="237"/>
      <c r="D90" s="238"/>
      <c r="E90" s="238"/>
      <c r="F90" s="238"/>
      <c r="G90" s="238"/>
      <c r="H90" s="238"/>
      <c r="I90" s="239"/>
    </row>
    <row r="91" spans="3:9" x14ac:dyDescent="0.3">
      <c r="C91" s="237"/>
      <c r="D91" s="238"/>
      <c r="E91" s="238"/>
      <c r="F91" s="238"/>
      <c r="G91" s="238"/>
      <c r="H91" s="238"/>
      <c r="I91" s="239"/>
    </row>
    <row r="92" spans="3:9" ht="15" thickBot="1" x14ac:dyDescent="0.35">
      <c r="C92" s="240"/>
      <c r="D92" s="241"/>
      <c r="E92" s="241"/>
      <c r="F92" s="241"/>
      <c r="G92" s="241"/>
      <c r="H92" s="241"/>
      <c r="I92" s="242"/>
    </row>
  </sheetData>
  <sheetProtection algorithmName="SHA-512" hashValue="yARkSHaipqHpnCo/hWDtWF3x/w90MXkVfuH4OV5ZRijdGTUtfU+dAZFTQRRzWoVJ5m3yVrXyRtk3wg9frQx5lA==" saltValue="LQUzLOt1s9+vstZbVa4q1g==" spinCount="100000" sheet="1" objects="1" scenarios="1" selectLockedCells="1"/>
  <mergeCells count="54">
    <mergeCell ref="C87:I92"/>
    <mergeCell ref="H12:I12"/>
    <mergeCell ref="G47:H47"/>
    <mergeCell ref="G48:H48"/>
    <mergeCell ref="G83:H83"/>
    <mergeCell ref="G84:H84"/>
    <mergeCell ref="F83:F84"/>
    <mergeCell ref="F47:F48"/>
    <mergeCell ref="C43:D43"/>
    <mergeCell ref="C44:D44"/>
    <mergeCell ref="C45:D45"/>
    <mergeCell ref="C46:D46"/>
    <mergeCell ref="C47:D47"/>
    <mergeCell ref="C48:D48"/>
    <mergeCell ref="C78:D78"/>
    <mergeCell ref="C79:D79"/>
    <mergeCell ref="K58:M58"/>
    <mergeCell ref="F78:F81"/>
    <mergeCell ref="K52:M52"/>
    <mergeCell ref="K53:M53"/>
    <mergeCell ref="K54:M54"/>
    <mergeCell ref="K56:M56"/>
    <mergeCell ref="K57:M57"/>
    <mergeCell ref="K18:M18"/>
    <mergeCell ref="K20:M20"/>
    <mergeCell ref="K21:M21"/>
    <mergeCell ref="K22:M22"/>
    <mergeCell ref="F42:F45"/>
    <mergeCell ref="K17:M17"/>
    <mergeCell ref="C2:I2"/>
    <mergeCell ref="E6:F6"/>
    <mergeCell ref="H6:I6"/>
    <mergeCell ref="E7:F7"/>
    <mergeCell ref="H7:I7"/>
    <mergeCell ref="E8:F8"/>
    <mergeCell ref="H8:I8"/>
    <mergeCell ref="H15:I15"/>
    <mergeCell ref="H9:I9"/>
    <mergeCell ref="H10:I10"/>
    <mergeCell ref="H11:I11"/>
    <mergeCell ref="C13:I13"/>
    <mergeCell ref="K16:M16"/>
    <mergeCell ref="C6:D6"/>
    <mergeCell ref="C7:D7"/>
    <mergeCell ref="C8:D8"/>
    <mergeCell ref="C10:D10"/>
    <mergeCell ref="C11:D11"/>
    <mergeCell ref="C12:D12"/>
    <mergeCell ref="C42:D42"/>
    <mergeCell ref="C80:D80"/>
    <mergeCell ref="C81:D81"/>
    <mergeCell ref="C82:D82"/>
    <mergeCell ref="C83:D83"/>
    <mergeCell ref="C84:D84"/>
  </mergeCells>
  <conditionalFormatting sqref="C29:C40 E29:G40 I29:I40">
    <cfRule type="expression" dxfId="41" priority="10">
      <formula>$E$11=12</formula>
    </cfRule>
    <cfRule type="expression" dxfId="40" priority="16">
      <formula>$F$11 = 12</formula>
    </cfRule>
  </conditionalFormatting>
  <conditionalFormatting sqref="C65:C76">
    <cfRule type="expression" dxfId="39" priority="9">
      <formula>$E$11=12</formula>
    </cfRule>
    <cfRule type="expression" dxfId="38" priority="12">
      <formula>$F$11 = 12</formula>
    </cfRule>
  </conditionalFormatting>
  <conditionalFormatting sqref="D29:D40">
    <cfRule type="expression" dxfId="37" priority="5">
      <formula>$E$11=12</formula>
    </cfRule>
  </conditionalFormatting>
  <conditionalFormatting sqref="D65:D76">
    <cfRule type="expression" dxfId="36" priority="1">
      <formula>$E$11=12</formula>
    </cfRule>
  </conditionalFormatting>
  <conditionalFormatting sqref="E65:I76">
    <cfRule type="expression" dxfId="35" priority="2">
      <formula>$E$11=12</formula>
    </cfRule>
    <cfRule type="expression" dxfId="34" priority="3">
      <formula>$F$11 = 12</formula>
    </cfRule>
  </conditionalFormatting>
  <conditionalFormatting sqref="F42">
    <cfRule type="containsText" dxfId="33" priority="18" operator="containsText" text="No more than">
      <formula>NOT(ISERROR(SEARCH("No more than",F42)))</formula>
    </cfRule>
  </conditionalFormatting>
  <conditionalFormatting sqref="F42:F45">
    <cfRule type="containsText" dxfId="32" priority="6" operator="containsText" text="alert">
      <formula>NOT(ISERROR(SEARCH("alert",F42)))</formula>
    </cfRule>
  </conditionalFormatting>
  <conditionalFormatting sqref="F47:F48">
    <cfRule type="containsText" dxfId="31" priority="7" operator="containsText" text="alert">
      <formula>NOT(ISERROR(SEARCH("alert",F47)))</formula>
    </cfRule>
  </conditionalFormatting>
  <conditionalFormatting sqref="F78">
    <cfRule type="containsText" dxfId="30" priority="14" operator="containsText" text="No more than">
      <formula>NOT(ISERROR(SEARCH("No more than",F78)))</formula>
    </cfRule>
  </conditionalFormatting>
  <conditionalFormatting sqref="F78:F84">
    <cfRule type="containsText" dxfId="29" priority="8" operator="containsText" text="alert">
      <formula>NOT(ISERROR(SEARCH("alert",F78)))</formula>
    </cfRule>
  </conditionalFormatting>
  <dataValidations count="4">
    <dataValidation type="list" allowBlank="1" showInputMessage="1" showErrorMessage="1" sqref="F9" xr:uid="{00000000-0002-0000-0000-000000000000}">
      <formula1>"PERSONAL,BUSINESS"</formula1>
    </dataValidation>
    <dataValidation type="list" allowBlank="1" showInputMessage="1" showErrorMessage="1" sqref="E11:F11" xr:uid="{00000000-0002-0000-0000-000001000000}">
      <formula1>"12,24"</formula1>
    </dataValidation>
    <dataValidation type="list" allowBlank="1" showInputMessage="1" showErrorMessage="1" sqref="H12" xr:uid="{00000000-0002-0000-0000-000002000000}">
      <formula1>"Option 1 - Fixed Expense,Option 2 - CPA/Tax Preparer Stmt"</formula1>
    </dataValidation>
    <dataValidation allowBlank="1" showInputMessage="1" showErrorMessage="1" promptTitle="Select Expense Factor Option" sqref="C48:C49 D49" xr:uid="{00000000-0002-0000-0000-000003000000}"/>
  </dataValidations>
  <pageMargins left="0.25" right="0.25" top="0.5" bottom="0.25" header="0.3" footer="0.3"/>
  <pageSetup scale="7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9" operator="containsText" id="{28518969-CFBE-46F1-9E6A-4A8A6A6F6EF6}">
            <xm:f>NOT(ISERROR(SEARCH("-",N18)))</xm:f>
            <xm:f>"-"</xm:f>
            <x14:dxf>
              <font>
                <b/>
                <i val="0"/>
                <color rgb="FFC00000"/>
              </font>
              <fill>
                <patternFill>
                  <bgColor rgb="FFFFFF00"/>
                </patternFill>
              </fill>
            </x14:dxf>
          </x14:cfRule>
          <xm:sqref>N18</xm:sqref>
        </x14:conditionalFormatting>
        <x14:conditionalFormatting xmlns:xm="http://schemas.microsoft.com/office/excel/2006/main">
          <x14:cfRule type="containsText" priority="17" operator="containsText" id="{2C960D12-D975-4148-BBF5-A4E00DF53956}">
            <xm:f>NOT(ISERROR(SEARCH("-",N22)))</xm:f>
            <xm:f>"-"</xm:f>
            <x14:dxf>
              <font>
                <b/>
                <i val="0"/>
                <color rgb="FFC00000"/>
              </font>
              <fill>
                <patternFill>
                  <bgColor rgb="FFFFFF00"/>
                </patternFill>
              </fill>
            </x14:dxf>
          </x14:cfRule>
          <xm:sqref>N22</xm:sqref>
        </x14:conditionalFormatting>
        <x14:conditionalFormatting xmlns:xm="http://schemas.microsoft.com/office/excel/2006/main">
          <x14:cfRule type="containsText" priority="15" operator="containsText" id="{6CC3D758-5FD9-44F4-BED9-98EEDE5861E9}">
            <xm:f>NOT(ISERROR(SEARCH("-",N54)))</xm:f>
            <xm:f>"-"</xm:f>
            <x14:dxf>
              <font>
                <b/>
                <i val="0"/>
                <color rgb="FFC00000"/>
              </font>
              <fill>
                <patternFill>
                  <bgColor rgb="FFFFFF00"/>
                </patternFill>
              </fill>
            </x14:dxf>
          </x14:cfRule>
          <xm:sqref>N54</xm:sqref>
        </x14:conditionalFormatting>
        <x14:conditionalFormatting xmlns:xm="http://schemas.microsoft.com/office/excel/2006/main">
          <x14:cfRule type="containsText" priority="13" operator="containsText" id="{7519E954-565A-4F17-AB7A-176C53F7C587}">
            <xm:f>NOT(ISERROR(SEARCH("-",N58)))</xm:f>
            <xm:f>"-"</xm:f>
            <x14:dxf>
              <font>
                <b/>
                <i val="0"/>
                <color rgb="FFC00000"/>
              </font>
              <fill>
                <patternFill>
                  <bgColor rgb="FFFFFF00"/>
                </patternFill>
              </fill>
            </x14:dxf>
          </x14:cfRule>
          <xm:sqref>N58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B1:O87"/>
  <sheetViews>
    <sheetView showGridLines="0" zoomScale="90" zoomScaleNormal="90" workbookViewId="0">
      <selection activeCell="C82" sqref="C82:I87"/>
    </sheetView>
  </sheetViews>
  <sheetFormatPr defaultColWidth="9.109375" defaultRowHeight="14.4" x14ac:dyDescent="0.3"/>
  <cols>
    <col min="1" max="1" width="2.44140625" customWidth="1"/>
    <col min="2" max="2" width="5.44140625" style="3" customWidth="1"/>
    <col min="3" max="3" width="19.6640625" customWidth="1"/>
    <col min="4" max="4" width="15.88671875" customWidth="1"/>
    <col min="5" max="5" width="21.88671875" customWidth="1"/>
    <col min="6" max="6" width="24.33203125" customWidth="1"/>
    <col min="7" max="7" width="28" customWidth="1"/>
    <col min="8" max="8" width="18" customWidth="1"/>
    <col min="9" max="9" width="14.109375" customWidth="1"/>
    <col min="10" max="10" width="3.109375" customWidth="1"/>
    <col min="13" max="13" width="4.33203125" customWidth="1"/>
    <col min="14" max="14" width="16.6640625" customWidth="1"/>
    <col min="15" max="15" width="3.109375" customWidth="1"/>
  </cols>
  <sheetData>
    <row r="1" spans="2:15" ht="15" thickBot="1" x14ac:dyDescent="0.35"/>
    <row r="2" spans="2:15" ht="24" thickBot="1" x14ac:dyDescent="0.5">
      <c r="C2" s="209" t="s">
        <v>67</v>
      </c>
      <c r="D2" s="210"/>
      <c r="E2" s="210"/>
      <c r="F2" s="210"/>
      <c r="G2" s="210"/>
      <c r="H2" s="210"/>
      <c r="I2" s="211"/>
    </row>
    <row r="5" spans="2:15" ht="15" thickBot="1" x14ac:dyDescent="0.35"/>
    <row r="6" spans="2:15" ht="15.6" x14ac:dyDescent="0.3">
      <c r="C6" s="230" t="s">
        <v>0</v>
      </c>
      <c r="D6" s="231"/>
      <c r="E6" s="212"/>
      <c r="F6" s="212"/>
      <c r="G6" s="145" t="s">
        <v>25</v>
      </c>
      <c r="H6" s="213"/>
      <c r="I6" s="214"/>
    </row>
    <row r="7" spans="2:15" ht="15.6" x14ac:dyDescent="0.3">
      <c r="C7" s="201" t="s">
        <v>1</v>
      </c>
      <c r="D7" s="202"/>
      <c r="E7" s="215"/>
      <c r="F7" s="215"/>
      <c r="G7" s="146" t="s">
        <v>26</v>
      </c>
      <c r="H7" s="216"/>
      <c r="I7" s="217"/>
    </row>
    <row r="8" spans="2:15" ht="15.6" x14ac:dyDescent="0.3">
      <c r="C8" s="201" t="s">
        <v>7</v>
      </c>
      <c r="D8" s="202"/>
      <c r="E8" s="218"/>
      <c r="F8" s="218"/>
      <c r="G8" s="146" t="s">
        <v>27</v>
      </c>
      <c r="H8" s="219"/>
      <c r="I8" s="220"/>
    </row>
    <row r="9" spans="2:15" ht="15.6" x14ac:dyDescent="0.3">
      <c r="C9" s="201" t="s">
        <v>71</v>
      </c>
      <c r="D9" s="202"/>
      <c r="E9" s="259"/>
      <c r="F9" s="259"/>
      <c r="G9" s="146" t="s">
        <v>2</v>
      </c>
      <c r="H9" s="219"/>
      <c r="I9" s="220"/>
    </row>
    <row r="10" spans="2:15" ht="15.6" x14ac:dyDescent="0.3">
      <c r="C10" s="201" t="s">
        <v>18</v>
      </c>
      <c r="D10" s="202"/>
      <c r="E10" s="131"/>
      <c r="F10" s="132"/>
      <c r="G10" s="146" t="s">
        <v>3</v>
      </c>
      <c r="H10" s="223"/>
      <c r="I10" s="224"/>
    </row>
    <row r="11" spans="2:15" ht="16.2" thickBot="1" x14ac:dyDescent="0.35">
      <c r="C11" s="203" t="s">
        <v>6</v>
      </c>
      <c r="D11" s="204"/>
      <c r="E11" s="133"/>
      <c r="F11" s="134"/>
      <c r="G11" s="146" t="s">
        <v>4</v>
      </c>
      <c r="H11" s="219"/>
      <c r="I11" s="220"/>
    </row>
    <row r="12" spans="2:15" ht="18.600000000000001" thickBot="1" x14ac:dyDescent="0.4">
      <c r="C12" s="225" t="s">
        <v>37</v>
      </c>
      <c r="D12" s="226"/>
      <c r="E12" s="226"/>
      <c r="F12" s="226"/>
      <c r="G12" s="226"/>
      <c r="H12" s="226"/>
      <c r="I12" s="227"/>
    </row>
    <row r="13" spans="2:15" ht="12" customHeight="1" thickBot="1" x14ac:dyDescent="0.4">
      <c r="C13" s="43"/>
      <c r="D13" s="43"/>
      <c r="E13" s="43"/>
      <c r="F13" s="43"/>
      <c r="G13" s="43"/>
      <c r="H13" s="43"/>
      <c r="I13" s="43"/>
    </row>
    <row r="14" spans="2:15" ht="16.2" thickBot="1" x14ac:dyDescent="0.35">
      <c r="C14" s="82" t="s">
        <v>34</v>
      </c>
      <c r="D14" s="143"/>
      <c r="E14" s="20" t="s">
        <v>29</v>
      </c>
      <c r="F14" s="135"/>
      <c r="G14" s="20" t="s">
        <v>30</v>
      </c>
      <c r="H14" s="261"/>
      <c r="I14" s="262"/>
      <c r="K14" s="13" t="s">
        <v>75</v>
      </c>
      <c r="L14" s="13"/>
    </row>
    <row r="15" spans="2:15" ht="43.2" x14ac:dyDescent="0.3">
      <c r="B15" s="17" t="s">
        <v>33</v>
      </c>
      <c r="C15" s="32" t="s">
        <v>8</v>
      </c>
      <c r="D15" s="144" t="s">
        <v>79</v>
      </c>
      <c r="E15" s="33" t="s">
        <v>13</v>
      </c>
      <c r="F15" s="33" t="s">
        <v>10</v>
      </c>
      <c r="G15" s="33" t="s">
        <v>9</v>
      </c>
      <c r="H15" s="81" t="s">
        <v>11</v>
      </c>
      <c r="I15" s="34" t="s">
        <v>12</v>
      </c>
      <c r="J15" s="4"/>
      <c r="K15" s="228" t="s">
        <v>21</v>
      </c>
      <c r="L15" s="229"/>
      <c r="M15" s="229"/>
      <c r="N15" s="5">
        <f>+IFERROR(AVERAGE(H16:H21),"")</f>
        <v>0</v>
      </c>
      <c r="O15" s="6"/>
    </row>
    <row r="16" spans="2:15" x14ac:dyDescent="0.3">
      <c r="B16" s="3">
        <v>1</v>
      </c>
      <c r="C16" s="130">
        <v>45352</v>
      </c>
      <c r="D16" s="147"/>
      <c r="E16" s="44"/>
      <c r="F16" s="44"/>
      <c r="G16" s="108"/>
      <c r="H16" s="76">
        <f>E16-F16</f>
        <v>0</v>
      </c>
      <c r="I16" s="35"/>
      <c r="K16" s="207" t="s">
        <v>20</v>
      </c>
      <c r="L16" s="208"/>
      <c r="M16" s="208"/>
      <c r="N16" s="7">
        <f>+IFERROR(AVERAGE(H22:H27),"")</f>
        <v>0</v>
      </c>
      <c r="O16" s="8"/>
    </row>
    <row r="17" spans="2:15" x14ac:dyDescent="0.3">
      <c r="B17" s="3">
        <v>2</v>
      </c>
      <c r="C17" s="18" t="str">
        <f>IF(ISBLANK(C16),"",TEXT(EOMONTH(C16,-1),"mmm-yyy"))</f>
        <v>Feb-2024</v>
      </c>
      <c r="D17" s="147"/>
      <c r="E17" s="44"/>
      <c r="F17" s="44"/>
      <c r="G17" s="108"/>
      <c r="H17" s="76">
        <f t="shared" ref="H17:H39" si="0">E17-F17</f>
        <v>0</v>
      </c>
      <c r="I17" s="35"/>
      <c r="K17" s="207" t="s">
        <v>22</v>
      </c>
      <c r="L17" s="208"/>
      <c r="M17" s="208"/>
      <c r="N17" s="110" t="e">
        <f>+(N15-N16)/N16</f>
        <v>#DIV/0!</v>
      </c>
      <c r="O17" s="8"/>
    </row>
    <row r="18" spans="2:15" x14ac:dyDescent="0.3">
      <c r="B18" s="3">
        <v>3</v>
      </c>
      <c r="C18" s="18" t="str">
        <f t="shared" ref="C18:C39" si="1">IF(ISBLANK(C17),"",TEXT(EOMONTH(C17,-1),"mmm-yyy"))</f>
        <v>Jan-2024</v>
      </c>
      <c r="D18" s="147"/>
      <c r="E18" s="44"/>
      <c r="F18" s="44"/>
      <c r="G18" s="108"/>
      <c r="H18" s="76">
        <f t="shared" si="0"/>
        <v>0</v>
      </c>
      <c r="I18" s="35"/>
      <c r="K18" s="25"/>
      <c r="L18" s="26"/>
      <c r="M18" s="26"/>
      <c r="O18" s="8"/>
    </row>
    <row r="19" spans="2:15" x14ac:dyDescent="0.3">
      <c r="B19" s="3">
        <v>4</v>
      </c>
      <c r="C19" s="18" t="str">
        <f t="shared" si="1"/>
        <v>Dec-2023</v>
      </c>
      <c r="D19" s="147"/>
      <c r="E19" s="44"/>
      <c r="F19" s="44"/>
      <c r="G19" s="108"/>
      <c r="H19" s="76">
        <f t="shared" si="0"/>
        <v>0</v>
      </c>
      <c r="I19" s="35"/>
      <c r="K19" s="207" t="s">
        <v>23</v>
      </c>
      <c r="L19" s="208"/>
      <c r="M19" s="208"/>
      <c r="N19" s="7">
        <f>+IFERROR(AVERAGE(H16:H27),"")</f>
        <v>0</v>
      </c>
      <c r="O19" s="8"/>
    </row>
    <row r="20" spans="2:15" x14ac:dyDescent="0.3">
      <c r="B20" s="3">
        <v>5</v>
      </c>
      <c r="C20" s="18" t="str">
        <f t="shared" si="1"/>
        <v>Nov-2023</v>
      </c>
      <c r="D20" s="147"/>
      <c r="E20" s="44"/>
      <c r="F20" s="44"/>
      <c r="G20" s="108"/>
      <c r="H20" s="76">
        <f t="shared" si="0"/>
        <v>0</v>
      </c>
      <c r="I20" s="35"/>
      <c r="K20" s="207" t="s">
        <v>24</v>
      </c>
      <c r="L20" s="208"/>
      <c r="M20" s="208"/>
      <c r="N20" s="7">
        <f>+IFERROR(AVERAGE(H28:H39),"")</f>
        <v>0</v>
      </c>
      <c r="O20" s="8"/>
    </row>
    <row r="21" spans="2:15" x14ac:dyDescent="0.3">
      <c r="B21" s="3">
        <v>6</v>
      </c>
      <c r="C21" s="18" t="str">
        <f t="shared" si="1"/>
        <v>Oct-2023</v>
      </c>
      <c r="D21" s="147"/>
      <c r="E21" s="44"/>
      <c r="F21" s="44"/>
      <c r="G21" s="108"/>
      <c r="H21" s="76">
        <f t="shared" si="0"/>
        <v>0</v>
      </c>
      <c r="I21" s="35"/>
      <c r="K21" s="207" t="s">
        <v>22</v>
      </c>
      <c r="L21" s="208"/>
      <c r="M21" s="208"/>
      <c r="N21" s="110" t="e">
        <f>+(N19-N20)/N19</f>
        <v>#DIV/0!</v>
      </c>
      <c r="O21" s="8"/>
    </row>
    <row r="22" spans="2:15" ht="15" thickBot="1" x14ac:dyDescent="0.35">
      <c r="B22" s="3">
        <v>7</v>
      </c>
      <c r="C22" s="18" t="str">
        <f t="shared" si="1"/>
        <v>Sep-2023</v>
      </c>
      <c r="D22" s="147"/>
      <c r="E22" s="44"/>
      <c r="F22" s="44"/>
      <c r="G22" s="108"/>
      <c r="H22" s="76">
        <f t="shared" si="0"/>
        <v>0</v>
      </c>
      <c r="I22" s="35"/>
      <c r="K22" s="9"/>
      <c r="L22" s="1"/>
      <c r="M22" s="1"/>
      <c r="N22" s="1"/>
      <c r="O22" s="10"/>
    </row>
    <row r="23" spans="2:15" x14ac:dyDescent="0.3">
      <c r="B23" s="3">
        <v>8</v>
      </c>
      <c r="C23" s="18" t="str">
        <f t="shared" si="1"/>
        <v>Aug-2023</v>
      </c>
      <c r="D23" s="147"/>
      <c r="E23" s="44"/>
      <c r="F23" s="44"/>
      <c r="G23" s="108"/>
      <c r="H23" s="76">
        <f t="shared" si="0"/>
        <v>0</v>
      </c>
      <c r="I23" s="35"/>
    </row>
    <row r="24" spans="2:15" x14ac:dyDescent="0.3">
      <c r="B24" s="3">
        <v>9</v>
      </c>
      <c r="C24" s="18" t="str">
        <f t="shared" si="1"/>
        <v>Jul-2023</v>
      </c>
      <c r="D24" s="147"/>
      <c r="E24" s="44"/>
      <c r="F24" s="44"/>
      <c r="G24" s="108"/>
      <c r="H24" s="76">
        <f>E24-F24</f>
        <v>0</v>
      </c>
      <c r="I24" s="35"/>
    </row>
    <row r="25" spans="2:15" x14ac:dyDescent="0.3">
      <c r="B25" s="3">
        <v>10</v>
      </c>
      <c r="C25" s="18" t="str">
        <f t="shared" si="1"/>
        <v>Jun-2023</v>
      </c>
      <c r="D25" s="147"/>
      <c r="E25" s="44"/>
      <c r="F25" s="44"/>
      <c r="G25" s="108"/>
      <c r="H25" s="76">
        <f>E25-F25</f>
        <v>0</v>
      </c>
      <c r="I25" s="35"/>
    </row>
    <row r="26" spans="2:15" x14ac:dyDescent="0.3">
      <c r="B26" s="3">
        <v>11</v>
      </c>
      <c r="C26" s="18" t="str">
        <f t="shared" si="1"/>
        <v>May-2023</v>
      </c>
      <c r="D26" s="147"/>
      <c r="E26" s="44"/>
      <c r="F26" s="44"/>
      <c r="G26" s="108"/>
      <c r="H26" s="76">
        <f t="shared" si="0"/>
        <v>0</v>
      </c>
      <c r="I26" s="35"/>
    </row>
    <row r="27" spans="2:15" x14ac:dyDescent="0.3">
      <c r="B27" s="3">
        <v>12</v>
      </c>
      <c r="C27" s="18" t="str">
        <f t="shared" si="1"/>
        <v>Apr-2023</v>
      </c>
      <c r="D27" s="147"/>
      <c r="E27" s="44"/>
      <c r="F27" s="44"/>
      <c r="G27" s="108"/>
      <c r="H27" s="76">
        <f t="shared" si="0"/>
        <v>0</v>
      </c>
      <c r="I27" s="35"/>
    </row>
    <row r="28" spans="2:15" x14ac:dyDescent="0.3">
      <c r="B28" s="3">
        <v>13</v>
      </c>
      <c r="C28" s="18" t="str">
        <f t="shared" si="1"/>
        <v>Mar-2023</v>
      </c>
      <c r="D28" s="147"/>
      <c r="E28" s="44"/>
      <c r="F28" s="44"/>
      <c r="G28" s="108"/>
      <c r="H28" s="76">
        <f t="shared" si="0"/>
        <v>0</v>
      </c>
      <c r="I28" s="35"/>
      <c r="K28" s="7"/>
    </row>
    <row r="29" spans="2:15" x14ac:dyDescent="0.3">
      <c r="B29" s="3">
        <v>14</v>
      </c>
      <c r="C29" s="18" t="str">
        <f t="shared" si="1"/>
        <v>Feb-2023</v>
      </c>
      <c r="D29" s="147"/>
      <c r="E29" s="44"/>
      <c r="F29" s="44"/>
      <c r="G29" s="108"/>
      <c r="H29" s="76">
        <f t="shared" si="0"/>
        <v>0</v>
      </c>
      <c r="I29" s="35"/>
    </row>
    <row r="30" spans="2:15" x14ac:dyDescent="0.3">
      <c r="B30" s="3">
        <v>15</v>
      </c>
      <c r="C30" s="18" t="str">
        <f t="shared" si="1"/>
        <v>Jan-2023</v>
      </c>
      <c r="D30" s="147"/>
      <c r="E30" s="44"/>
      <c r="F30" s="44"/>
      <c r="G30" s="108"/>
      <c r="H30" s="76">
        <f t="shared" si="0"/>
        <v>0</v>
      </c>
      <c r="I30" s="35"/>
    </row>
    <row r="31" spans="2:15" x14ac:dyDescent="0.3">
      <c r="B31" s="3">
        <v>16</v>
      </c>
      <c r="C31" s="18" t="str">
        <f t="shared" si="1"/>
        <v>Dec-2022</v>
      </c>
      <c r="D31" s="147"/>
      <c r="E31" s="44"/>
      <c r="F31" s="44"/>
      <c r="G31" s="108"/>
      <c r="H31" s="76">
        <f t="shared" si="0"/>
        <v>0</v>
      </c>
      <c r="I31" s="35"/>
    </row>
    <row r="32" spans="2:15" x14ac:dyDescent="0.3">
      <c r="B32" s="3">
        <v>17</v>
      </c>
      <c r="C32" s="18" t="str">
        <f t="shared" si="1"/>
        <v>Nov-2022</v>
      </c>
      <c r="D32" s="147"/>
      <c r="E32" s="44"/>
      <c r="F32" s="44"/>
      <c r="G32" s="108"/>
      <c r="H32" s="76">
        <f t="shared" si="0"/>
        <v>0</v>
      </c>
      <c r="I32" s="35"/>
    </row>
    <row r="33" spans="2:9" x14ac:dyDescent="0.3">
      <c r="B33" s="3">
        <v>18</v>
      </c>
      <c r="C33" s="18" t="str">
        <f t="shared" si="1"/>
        <v>Oct-2022</v>
      </c>
      <c r="D33" s="147"/>
      <c r="E33" s="44"/>
      <c r="F33" s="44"/>
      <c r="G33" s="108"/>
      <c r="H33" s="76">
        <f t="shared" si="0"/>
        <v>0</v>
      </c>
      <c r="I33" s="35"/>
    </row>
    <row r="34" spans="2:9" x14ac:dyDescent="0.3">
      <c r="B34" s="3">
        <v>19</v>
      </c>
      <c r="C34" s="18" t="str">
        <f t="shared" si="1"/>
        <v>Sep-2022</v>
      </c>
      <c r="D34" s="147"/>
      <c r="E34" s="44"/>
      <c r="F34" s="44"/>
      <c r="G34" s="108"/>
      <c r="H34" s="76">
        <f t="shared" si="0"/>
        <v>0</v>
      </c>
      <c r="I34" s="35"/>
    </row>
    <row r="35" spans="2:9" x14ac:dyDescent="0.3">
      <c r="B35" s="3">
        <v>20</v>
      </c>
      <c r="C35" s="18" t="str">
        <f t="shared" si="1"/>
        <v>Aug-2022</v>
      </c>
      <c r="D35" s="147"/>
      <c r="E35" s="44"/>
      <c r="F35" s="44"/>
      <c r="G35" s="108"/>
      <c r="H35" s="76">
        <f t="shared" si="0"/>
        <v>0</v>
      </c>
      <c r="I35" s="35"/>
    </row>
    <row r="36" spans="2:9" x14ac:dyDescent="0.3">
      <c r="B36" s="3">
        <v>21</v>
      </c>
      <c r="C36" s="18" t="str">
        <f t="shared" si="1"/>
        <v>Jul-2022</v>
      </c>
      <c r="D36" s="147"/>
      <c r="E36" s="44"/>
      <c r="F36" s="44"/>
      <c r="G36" s="108"/>
      <c r="H36" s="76">
        <f t="shared" si="0"/>
        <v>0</v>
      </c>
      <c r="I36" s="35"/>
    </row>
    <row r="37" spans="2:9" x14ac:dyDescent="0.3">
      <c r="B37" s="3">
        <v>22</v>
      </c>
      <c r="C37" s="18" t="str">
        <f t="shared" si="1"/>
        <v>Jun-2022</v>
      </c>
      <c r="D37" s="147"/>
      <c r="E37" s="44"/>
      <c r="F37" s="44"/>
      <c r="G37" s="108"/>
      <c r="H37" s="76">
        <f t="shared" si="0"/>
        <v>0</v>
      </c>
      <c r="I37" s="35"/>
    </row>
    <row r="38" spans="2:9" x14ac:dyDescent="0.3">
      <c r="B38" s="3">
        <v>23</v>
      </c>
      <c r="C38" s="18" t="str">
        <f t="shared" si="1"/>
        <v>May-2022</v>
      </c>
      <c r="D38" s="147"/>
      <c r="E38" s="44"/>
      <c r="F38" s="44"/>
      <c r="G38" s="108"/>
      <c r="H38" s="76">
        <f t="shared" si="0"/>
        <v>0</v>
      </c>
      <c r="I38" s="35"/>
    </row>
    <row r="39" spans="2:9" ht="15" thickBot="1" x14ac:dyDescent="0.35">
      <c r="B39" s="3">
        <v>24</v>
      </c>
      <c r="C39" s="19" t="str">
        <f t="shared" si="1"/>
        <v>Apr-2022</v>
      </c>
      <c r="D39" s="151"/>
      <c r="E39" s="45"/>
      <c r="F39" s="45"/>
      <c r="G39" s="109"/>
      <c r="H39" s="77">
        <f t="shared" si="0"/>
        <v>0</v>
      </c>
      <c r="I39" s="36"/>
    </row>
    <row r="40" spans="2:9" ht="15" thickBot="1" x14ac:dyDescent="0.35">
      <c r="F40" s="11"/>
    </row>
    <row r="41" spans="2:9" x14ac:dyDescent="0.3">
      <c r="C41" s="205" t="s">
        <v>16</v>
      </c>
      <c r="D41" s="206"/>
      <c r="E41" s="111">
        <f>SUM(I16:I39)</f>
        <v>0</v>
      </c>
      <c r="F41" s="252" t="str">
        <f>IF(SUM(I5:I27)&gt;3,"Alert: No More Than 3 NSFs Permitted in the Last 12 Months","")</f>
        <v/>
      </c>
      <c r="G41" s="263" t="s">
        <v>31</v>
      </c>
      <c r="H41" s="264"/>
      <c r="I41" s="265"/>
    </row>
    <row r="42" spans="2:9" x14ac:dyDescent="0.3">
      <c r="C42" s="197" t="s">
        <v>14</v>
      </c>
      <c r="D42" s="198"/>
      <c r="E42" s="112">
        <f>SUM(E16:E39)</f>
        <v>0</v>
      </c>
      <c r="F42" s="252"/>
      <c r="G42" s="69" t="s">
        <v>59</v>
      </c>
      <c r="H42" s="70"/>
      <c r="I42" s="71">
        <f>+E11</f>
        <v>0</v>
      </c>
    </row>
    <row r="43" spans="2:9" ht="15.75" customHeight="1" x14ac:dyDescent="0.3">
      <c r="C43" s="197" t="s">
        <v>15</v>
      </c>
      <c r="D43" s="198"/>
      <c r="E43" s="112">
        <f>SUM(F16:F39)</f>
        <v>0</v>
      </c>
      <c r="F43" s="252"/>
      <c r="G43" s="253" t="e">
        <f>(E44*E45)/I42</f>
        <v>#DIV/0!</v>
      </c>
      <c r="H43" s="254"/>
      <c r="I43" s="255"/>
    </row>
    <row r="44" spans="2:9" ht="15" thickBot="1" x14ac:dyDescent="0.35">
      <c r="C44" s="197" t="s">
        <v>17</v>
      </c>
      <c r="D44" s="198"/>
      <c r="E44" s="112">
        <f>SUM(H16:H39)</f>
        <v>0</v>
      </c>
      <c r="F44" s="252"/>
      <c r="G44" s="256"/>
      <c r="H44" s="257"/>
      <c r="I44" s="258"/>
    </row>
    <row r="45" spans="2:9" ht="15" thickBot="1" x14ac:dyDescent="0.35">
      <c r="C45" s="199" t="s">
        <v>70</v>
      </c>
      <c r="D45" s="200"/>
      <c r="E45" s="113">
        <f>H10</f>
        <v>0</v>
      </c>
      <c r="G45" s="260" t="e">
        <f>IF(G43&gt;E9,"Alert: Calculation EXCEEDS Stated Amount on Initial 1003","")</f>
        <v>#DIV/0!</v>
      </c>
      <c r="H45" s="260"/>
      <c r="I45" s="260"/>
    </row>
    <row r="46" spans="2:9" ht="36" customHeight="1" thickBot="1" x14ac:dyDescent="0.35">
      <c r="C46" s="1"/>
      <c r="D46" s="1"/>
      <c r="E46" s="1"/>
      <c r="F46" s="1"/>
      <c r="G46" s="114"/>
      <c r="H46" s="115"/>
      <c r="I46" s="115"/>
    </row>
    <row r="47" spans="2:9" ht="15" customHeight="1" thickBot="1" x14ac:dyDescent="0.35">
      <c r="C47" s="116"/>
      <c r="D47" s="117"/>
      <c r="E47" s="117"/>
      <c r="F47" s="117"/>
      <c r="G47" s="118"/>
      <c r="H47" s="119"/>
      <c r="I47" s="120"/>
    </row>
    <row r="48" spans="2:9" ht="16.2" thickBot="1" x14ac:dyDescent="0.35">
      <c r="C48" s="82" t="s">
        <v>35</v>
      </c>
      <c r="D48" s="143"/>
      <c r="E48" s="20" t="s">
        <v>29</v>
      </c>
      <c r="F48" s="136"/>
      <c r="G48" s="20" t="s">
        <v>30</v>
      </c>
      <c r="H48" s="221"/>
      <c r="I48" s="222"/>
    </row>
    <row r="49" spans="2:15" ht="43.2" x14ac:dyDescent="0.3">
      <c r="B49" s="17" t="s">
        <v>28</v>
      </c>
      <c r="C49" s="148" t="s">
        <v>8</v>
      </c>
      <c r="D49" s="144" t="s">
        <v>79</v>
      </c>
      <c r="E49" s="149" t="s">
        <v>13</v>
      </c>
      <c r="F49" s="149" t="s">
        <v>10</v>
      </c>
      <c r="G49" s="149" t="s">
        <v>9</v>
      </c>
      <c r="H49" s="149" t="s">
        <v>11</v>
      </c>
      <c r="I49" s="150" t="s">
        <v>12</v>
      </c>
      <c r="J49" s="4"/>
      <c r="K49" s="228" t="s">
        <v>21</v>
      </c>
      <c r="L49" s="229"/>
      <c r="M49" s="229"/>
      <c r="N49" s="5">
        <f>+IFERROR(AVERAGE(H50:H55),"")</f>
        <v>0</v>
      </c>
      <c r="O49" s="6"/>
    </row>
    <row r="50" spans="2:15" x14ac:dyDescent="0.3">
      <c r="B50" s="3">
        <v>1</v>
      </c>
      <c r="C50" s="130">
        <v>45352</v>
      </c>
      <c r="D50" s="147"/>
      <c r="E50" s="44"/>
      <c r="F50" s="44"/>
      <c r="G50" s="108"/>
      <c r="H50" s="76">
        <f>E50-F50</f>
        <v>0</v>
      </c>
      <c r="I50" s="35"/>
      <c r="K50" s="207" t="s">
        <v>20</v>
      </c>
      <c r="L50" s="208"/>
      <c r="M50" s="208"/>
      <c r="N50" s="7">
        <f>+IFERROR(AVERAGE(H56:H61),"")</f>
        <v>0</v>
      </c>
      <c r="O50" s="8"/>
    </row>
    <row r="51" spans="2:15" x14ac:dyDescent="0.3">
      <c r="B51" s="3">
        <v>2</v>
      </c>
      <c r="C51" s="18" t="str">
        <f>IF(ISBLANK(C50),"",TEXT(EOMONTH(C50,-1),"mmm-yyy"))</f>
        <v>Feb-2024</v>
      </c>
      <c r="D51" s="147"/>
      <c r="E51" s="44"/>
      <c r="F51" s="44"/>
      <c r="G51" s="108"/>
      <c r="H51" s="76">
        <f t="shared" ref="H51:H73" si="2">E51-F51</f>
        <v>0</v>
      </c>
      <c r="I51" s="35"/>
      <c r="K51" s="207" t="s">
        <v>22</v>
      </c>
      <c r="L51" s="208"/>
      <c r="M51" s="208"/>
      <c r="N51" s="110" t="e">
        <f>+(N49-N50)/N50</f>
        <v>#DIV/0!</v>
      </c>
      <c r="O51" s="8"/>
    </row>
    <row r="52" spans="2:15" x14ac:dyDescent="0.3">
      <c r="B52" s="3">
        <v>3</v>
      </c>
      <c r="C52" s="18" t="str">
        <f t="shared" ref="C52:C73" si="3">IF(ISBLANK(C51),"",TEXT(EOMONTH(C51,-1),"mmm-yyy"))</f>
        <v>Jan-2024</v>
      </c>
      <c r="D52" s="147"/>
      <c r="E52" s="44"/>
      <c r="F52" s="44"/>
      <c r="G52" s="108"/>
      <c r="H52" s="76">
        <f t="shared" si="2"/>
        <v>0</v>
      </c>
      <c r="I52" s="35"/>
      <c r="K52" s="25"/>
      <c r="L52" s="26"/>
      <c r="M52" s="26"/>
      <c r="O52" s="8"/>
    </row>
    <row r="53" spans="2:15" x14ac:dyDescent="0.3">
      <c r="B53" s="3">
        <v>4</v>
      </c>
      <c r="C53" s="18" t="str">
        <f t="shared" si="3"/>
        <v>Dec-2023</v>
      </c>
      <c r="D53" s="147"/>
      <c r="E53" s="44"/>
      <c r="F53" s="44"/>
      <c r="G53" s="108"/>
      <c r="H53" s="76">
        <f t="shared" si="2"/>
        <v>0</v>
      </c>
      <c r="I53" s="35"/>
      <c r="K53" s="207" t="s">
        <v>23</v>
      </c>
      <c r="L53" s="208"/>
      <c r="M53" s="208"/>
      <c r="N53" s="7">
        <f>+IFERROR(AVERAGE(H50:H61),"")</f>
        <v>0</v>
      </c>
      <c r="O53" s="8"/>
    </row>
    <row r="54" spans="2:15" x14ac:dyDescent="0.3">
      <c r="B54" s="3">
        <v>5</v>
      </c>
      <c r="C54" s="18" t="str">
        <f t="shared" si="3"/>
        <v>Nov-2023</v>
      </c>
      <c r="D54" s="147"/>
      <c r="E54" s="44"/>
      <c r="F54" s="44"/>
      <c r="G54" s="108"/>
      <c r="H54" s="76">
        <f t="shared" si="2"/>
        <v>0</v>
      </c>
      <c r="I54" s="35"/>
      <c r="K54" s="207" t="s">
        <v>24</v>
      </c>
      <c r="L54" s="208"/>
      <c r="M54" s="208"/>
      <c r="N54" s="7">
        <f>+IFERROR(AVERAGE(H62:H73),"")</f>
        <v>0</v>
      </c>
      <c r="O54" s="8"/>
    </row>
    <row r="55" spans="2:15" x14ac:dyDescent="0.3">
      <c r="B55" s="3">
        <v>6</v>
      </c>
      <c r="C55" s="18" t="str">
        <f t="shared" si="3"/>
        <v>Oct-2023</v>
      </c>
      <c r="D55" s="147"/>
      <c r="E55" s="44"/>
      <c r="F55" s="44"/>
      <c r="G55" s="108"/>
      <c r="H55" s="76">
        <f t="shared" si="2"/>
        <v>0</v>
      </c>
      <c r="I55" s="35"/>
      <c r="K55" s="207" t="s">
        <v>22</v>
      </c>
      <c r="L55" s="208"/>
      <c r="M55" s="208"/>
      <c r="N55" s="110" t="e">
        <f>+(N53-N54)/N53</f>
        <v>#DIV/0!</v>
      </c>
      <c r="O55" s="8"/>
    </row>
    <row r="56" spans="2:15" ht="15" thickBot="1" x14ac:dyDescent="0.35">
      <c r="B56" s="3">
        <v>7</v>
      </c>
      <c r="C56" s="18" t="str">
        <f t="shared" si="3"/>
        <v>Sep-2023</v>
      </c>
      <c r="D56" s="147"/>
      <c r="E56" s="44"/>
      <c r="F56" s="44"/>
      <c r="G56" s="108"/>
      <c r="H56" s="76">
        <f t="shared" si="2"/>
        <v>0</v>
      </c>
      <c r="I56" s="35"/>
      <c r="K56" s="9"/>
      <c r="L56" s="1"/>
      <c r="M56" s="1"/>
      <c r="N56" s="1"/>
      <c r="O56" s="10"/>
    </row>
    <row r="57" spans="2:15" x14ac:dyDescent="0.3">
      <c r="B57" s="3">
        <v>8</v>
      </c>
      <c r="C57" s="18" t="str">
        <f t="shared" si="3"/>
        <v>Aug-2023</v>
      </c>
      <c r="D57" s="147"/>
      <c r="E57" s="44"/>
      <c r="F57" s="44"/>
      <c r="G57" s="108"/>
      <c r="H57" s="76">
        <f t="shared" si="2"/>
        <v>0</v>
      </c>
      <c r="I57" s="35"/>
    </row>
    <row r="58" spans="2:15" x14ac:dyDescent="0.3">
      <c r="B58" s="3">
        <v>9</v>
      </c>
      <c r="C58" s="18" t="str">
        <f t="shared" si="3"/>
        <v>Jul-2023</v>
      </c>
      <c r="D58" s="147"/>
      <c r="E58" s="44"/>
      <c r="F58" s="44"/>
      <c r="G58" s="108"/>
      <c r="H58" s="76">
        <f t="shared" si="2"/>
        <v>0</v>
      </c>
      <c r="I58" s="35"/>
    </row>
    <row r="59" spans="2:15" x14ac:dyDescent="0.3">
      <c r="B59" s="3">
        <v>10</v>
      </c>
      <c r="C59" s="18" t="str">
        <f t="shared" si="3"/>
        <v>Jun-2023</v>
      </c>
      <c r="D59" s="147"/>
      <c r="E59" s="44"/>
      <c r="F59" s="44"/>
      <c r="G59" s="108"/>
      <c r="H59" s="76">
        <f t="shared" si="2"/>
        <v>0</v>
      </c>
      <c r="I59" s="35"/>
    </row>
    <row r="60" spans="2:15" x14ac:dyDescent="0.3">
      <c r="B60" s="3">
        <v>11</v>
      </c>
      <c r="C60" s="18" t="str">
        <f t="shared" si="3"/>
        <v>May-2023</v>
      </c>
      <c r="D60" s="147"/>
      <c r="E60" s="44"/>
      <c r="F60" s="44"/>
      <c r="G60" s="108"/>
      <c r="H60" s="76">
        <f t="shared" si="2"/>
        <v>0</v>
      </c>
      <c r="I60" s="35"/>
    </row>
    <row r="61" spans="2:15" x14ac:dyDescent="0.3">
      <c r="B61" s="3">
        <v>12</v>
      </c>
      <c r="C61" s="18" t="str">
        <f t="shared" si="3"/>
        <v>Apr-2023</v>
      </c>
      <c r="D61" s="147"/>
      <c r="E61" s="44"/>
      <c r="F61" s="44"/>
      <c r="G61" s="108"/>
      <c r="H61" s="76">
        <f t="shared" si="2"/>
        <v>0</v>
      </c>
      <c r="I61" s="35"/>
    </row>
    <row r="62" spans="2:15" x14ac:dyDescent="0.3">
      <c r="B62" s="3">
        <v>13</v>
      </c>
      <c r="C62" s="18" t="str">
        <f t="shared" si="3"/>
        <v>Mar-2023</v>
      </c>
      <c r="D62" s="147"/>
      <c r="E62" s="44"/>
      <c r="F62" s="44"/>
      <c r="G62" s="108"/>
      <c r="H62" s="76">
        <f t="shared" si="2"/>
        <v>0</v>
      </c>
      <c r="I62" s="35"/>
      <c r="K62" s="7"/>
    </row>
    <row r="63" spans="2:15" x14ac:dyDescent="0.3">
      <c r="B63" s="3">
        <v>14</v>
      </c>
      <c r="C63" s="18" t="str">
        <f t="shared" si="3"/>
        <v>Feb-2023</v>
      </c>
      <c r="D63" s="147"/>
      <c r="E63" s="44"/>
      <c r="F63" s="44"/>
      <c r="G63" s="108"/>
      <c r="H63" s="76">
        <f t="shared" si="2"/>
        <v>0</v>
      </c>
      <c r="I63" s="35"/>
    </row>
    <row r="64" spans="2:15" x14ac:dyDescent="0.3">
      <c r="B64" s="3">
        <v>15</v>
      </c>
      <c r="C64" s="18" t="str">
        <f t="shared" si="3"/>
        <v>Jan-2023</v>
      </c>
      <c r="D64" s="147"/>
      <c r="E64" s="44"/>
      <c r="F64" s="44"/>
      <c r="G64" s="108"/>
      <c r="H64" s="76">
        <f t="shared" si="2"/>
        <v>0</v>
      </c>
      <c r="I64" s="35"/>
    </row>
    <row r="65" spans="2:9" x14ac:dyDescent="0.3">
      <c r="B65" s="3">
        <v>16</v>
      </c>
      <c r="C65" s="18" t="str">
        <f t="shared" si="3"/>
        <v>Dec-2022</v>
      </c>
      <c r="D65" s="147"/>
      <c r="E65" s="44"/>
      <c r="F65" s="44"/>
      <c r="G65" s="108"/>
      <c r="H65" s="76">
        <f t="shared" si="2"/>
        <v>0</v>
      </c>
      <c r="I65" s="35"/>
    </row>
    <row r="66" spans="2:9" x14ac:dyDescent="0.3">
      <c r="B66" s="3">
        <v>17</v>
      </c>
      <c r="C66" s="18" t="str">
        <f t="shared" si="3"/>
        <v>Nov-2022</v>
      </c>
      <c r="D66" s="147"/>
      <c r="E66" s="44"/>
      <c r="F66" s="44"/>
      <c r="G66" s="108"/>
      <c r="H66" s="76">
        <f t="shared" si="2"/>
        <v>0</v>
      </c>
      <c r="I66" s="35"/>
    </row>
    <row r="67" spans="2:9" x14ac:dyDescent="0.3">
      <c r="B67" s="3">
        <v>18</v>
      </c>
      <c r="C67" s="18" t="str">
        <f t="shared" si="3"/>
        <v>Oct-2022</v>
      </c>
      <c r="D67" s="147"/>
      <c r="E67" s="44"/>
      <c r="F67" s="44"/>
      <c r="G67" s="108"/>
      <c r="H67" s="76">
        <f t="shared" si="2"/>
        <v>0</v>
      </c>
      <c r="I67" s="35"/>
    </row>
    <row r="68" spans="2:9" x14ac:dyDescent="0.3">
      <c r="B68" s="3">
        <v>19</v>
      </c>
      <c r="C68" s="18" t="str">
        <f t="shared" si="3"/>
        <v>Sep-2022</v>
      </c>
      <c r="D68" s="147"/>
      <c r="E68" s="44"/>
      <c r="F68" s="44"/>
      <c r="G68" s="108"/>
      <c r="H68" s="76">
        <f t="shared" si="2"/>
        <v>0</v>
      </c>
      <c r="I68" s="35"/>
    </row>
    <row r="69" spans="2:9" x14ac:dyDescent="0.3">
      <c r="B69" s="3">
        <v>20</v>
      </c>
      <c r="C69" s="18" t="str">
        <f t="shared" si="3"/>
        <v>Aug-2022</v>
      </c>
      <c r="D69" s="147"/>
      <c r="E69" s="44"/>
      <c r="F69" s="44"/>
      <c r="G69" s="108"/>
      <c r="H69" s="76">
        <f t="shared" si="2"/>
        <v>0</v>
      </c>
      <c r="I69" s="35"/>
    </row>
    <row r="70" spans="2:9" x14ac:dyDescent="0.3">
      <c r="B70" s="3">
        <v>21</v>
      </c>
      <c r="C70" s="18" t="str">
        <f t="shared" si="3"/>
        <v>Jul-2022</v>
      </c>
      <c r="D70" s="147"/>
      <c r="E70" s="44"/>
      <c r="F70" s="44"/>
      <c r="G70" s="108"/>
      <c r="H70" s="76">
        <f t="shared" si="2"/>
        <v>0</v>
      </c>
      <c r="I70" s="35"/>
    </row>
    <row r="71" spans="2:9" x14ac:dyDescent="0.3">
      <c r="B71" s="3">
        <v>22</v>
      </c>
      <c r="C71" s="18" t="str">
        <f t="shared" si="3"/>
        <v>Jun-2022</v>
      </c>
      <c r="D71" s="147"/>
      <c r="E71" s="44"/>
      <c r="F71" s="44"/>
      <c r="G71" s="108"/>
      <c r="H71" s="76">
        <f t="shared" si="2"/>
        <v>0</v>
      </c>
      <c r="I71" s="35"/>
    </row>
    <row r="72" spans="2:9" x14ac:dyDescent="0.3">
      <c r="B72" s="3">
        <v>23</v>
      </c>
      <c r="C72" s="18" t="str">
        <f t="shared" si="3"/>
        <v>May-2022</v>
      </c>
      <c r="D72" s="147"/>
      <c r="E72" s="44"/>
      <c r="F72" s="44"/>
      <c r="G72" s="108"/>
      <c r="H72" s="76">
        <f t="shared" si="2"/>
        <v>0</v>
      </c>
      <c r="I72" s="35"/>
    </row>
    <row r="73" spans="2:9" ht="15" thickBot="1" x14ac:dyDescent="0.35">
      <c r="B73" s="3">
        <v>24</v>
      </c>
      <c r="C73" s="19" t="str">
        <f t="shared" si="3"/>
        <v>Apr-2022</v>
      </c>
      <c r="D73" s="151"/>
      <c r="E73" s="45"/>
      <c r="F73" s="45"/>
      <c r="G73" s="109"/>
      <c r="H73" s="77">
        <f t="shared" si="2"/>
        <v>0</v>
      </c>
      <c r="I73" s="36"/>
    </row>
    <row r="74" spans="2:9" ht="15" thickBot="1" x14ac:dyDescent="0.35"/>
    <row r="75" spans="2:9" x14ac:dyDescent="0.3">
      <c r="C75" s="205" t="s">
        <v>16</v>
      </c>
      <c r="D75" s="206"/>
      <c r="E75" s="111">
        <f>SUM(I50:I73)</f>
        <v>0</v>
      </c>
      <c r="F75" s="266" t="str">
        <f>IF(SUM(I50:I61)&gt;3,"Alert: No More Than 3 NSFs Permitted in the Last 12 Months","")</f>
        <v/>
      </c>
      <c r="G75" s="263" t="s">
        <v>31</v>
      </c>
      <c r="H75" s="264"/>
      <c r="I75" s="265"/>
    </row>
    <row r="76" spans="2:9" x14ac:dyDescent="0.3">
      <c r="C76" s="197" t="s">
        <v>14</v>
      </c>
      <c r="D76" s="198"/>
      <c r="E76" s="112">
        <f>SUM(E50:E73)</f>
        <v>0</v>
      </c>
      <c r="F76" s="266"/>
      <c r="G76" s="69" t="s">
        <v>59</v>
      </c>
      <c r="H76" s="70"/>
      <c r="I76" s="71">
        <f>+E11</f>
        <v>0</v>
      </c>
    </row>
    <row r="77" spans="2:9" x14ac:dyDescent="0.3">
      <c r="C77" s="197" t="s">
        <v>15</v>
      </c>
      <c r="D77" s="198"/>
      <c r="E77" s="112">
        <f>SUM(F50:F73)</f>
        <v>0</v>
      </c>
      <c r="F77" s="266"/>
      <c r="G77" s="253" t="e">
        <f>(E78*E79)/I76</f>
        <v>#DIV/0!</v>
      </c>
      <c r="H77" s="254"/>
      <c r="I77" s="255"/>
    </row>
    <row r="78" spans="2:9" ht="15" thickBot="1" x14ac:dyDescent="0.35">
      <c r="C78" s="197" t="s">
        <v>17</v>
      </c>
      <c r="D78" s="198"/>
      <c r="E78" s="112">
        <f>SUM(H50:H73)</f>
        <v>0</v>
      </c>
      <c r="F78" s="266"/>
      <c r="G78" s="256"/>
      <c r="H78" s="257"/>
      <c r="I78" s="258"/>
    </row>
    <row r="79" spans="2:9" ht="17.25" customHeight="1" thickBot="1" x14ac:dyDescent="0.35">
      <c r="C79" s="199" t="s">
        <v>70</v>
      </c>
      <c r="D79" s="200"/>
      <c r="E79" s="113">
        <f>H10</f>
        <v>0</v>
      </c>
      <c r="F79" s="121"/>
      <c r="G79" s="267" t="e">
        <f>(IF(G77&gt;E9,"Alert: Calculation EXCEEDS Stated Amount on Initial 1003",""))</f>
        <v>#DIV/0!</v>
      </c>
      <c r="H79" s="267"/>
      <c r="I79" s="267"/>
    </row>
    <row r="80" spans="2:9" ht="16.2" thickBot="1" x14ac:dyDescent="0.35">
      <c r="G80" s="15"/>
      <c r="H80" s="16"/>
      <c r="I80" s="16"/>
    </row>
    <row r="81" spans="3:9" ht="15" thickBot="1" x14ac:dyDescent="0.35">
      <c r="C81" s="31" t="s">
        <v>32</v>
      </c>
      <c r="D81" s="20"/>
      <c r="E81" s="27"/>
      <c r="F81" s="27"/>
      <c r="G81" s="27"/>
      <c r="H81" s="27"/>
      <c r="I81" s="28"/>
    </row>
    <row r="82" spans="3:9" x14ac:dyDescent="0.3">
      <c r="C82" s="234"/>
      <c r="D82" s="235"/>
      <c r="E82" s="235"/>
      <c r="F82" s="235"/>
      <c r="G82" s="235"/>
      <c r="H82" s="235"/>
      <c r="I82" s="236"/>
    </row>
    <row r="83" spans="3:9" x14ac:dyDescent="0.3">
      <c r="C83" s="237"/>
      <c r="D83" s="238"/>
      <c r="E83" s="238"/>
      <c r="F83" s="238"/>
      <c r="G83" s="238"/>
      <c r="H83" s="238"/>
      <c r="I83" s="239"/>
    </row>
    <row r="84" spans="3:9" x14ac:dyDescent="0.3">
      <c r="C84" s="237"/>
      <c r="D84" s="238"/>
      <c r="E84" s="238"/>
      <c r="F84" s="238"/>
      <c r="G84" s="238"/>
      <c r="H84" s="238"/>
      <c r="I84" s="239"/>
    </row>
    <row r="85" spans="3:9" x14ac:dyDescent="0.3">
      <c r="C85" s="237"/>
      <c r="D85" s="238"/>
      <c r="E85" s="238"/>
      <c r="F85" s="238"/>
      <c r="G85" s="238"/>
      <c r="H85" s="238"/>
      <c r="I85" s="239"/>
    </row>
    <row r="86" spans="3:9" x14ac:dyDescent="0.3">
      <c r="C86" s="237"/>
      <c r="D86" s="238"/>
      <c r="E86" s="238"/>
      <c r="F86" s="238"/>
      <c r="G86" s="238"/>
      <c r="H86" s="238"/>
      <c r="I86" s="239"/>
    </row>
    <row r="87" spans="3:9" ht="15" thickBot="1" x14ac:dyDescent="0.35">
      <c r="C87" s="240"/>
      <c r="D87" s="241"/>
      <c r="E87" s="241"/>
      <c r="F87" s="241"/>
      <c r="G87" s="241"/>
      <c r="H87" s="241"/>
      <c r="I87" s="242"/>
    </row>
  </sheetData>
  <sheetProtection algorithmName="SHA-512" hashValue="WTjL2Ffit0tHAY2x6FGkZ0BXBGXKTGxxdHeuCqF1A2Crw1PMOnz9howOPBLIGlK3o/bchfSjOdiIcHRI9pE4Zg==" saltValue="ro7BH3wmna+FgChLz16WJg==" spinCount="100000" sheet="1" objects="1" scenarios="1" selectLockedCells="1"/>
  <mergeCells count="51">
    <mergeCell ref="C82:I87"/>
    <mergeCell ref="C12:I12"/>
    <mergeCell ref="H14:I14"/>
    <mergeCell ref="G41:I41"/>
    <mergeCell ref="G75:I75"/>
    <mergeCell ref="G77:I78"/>
    <mergeCell ref="F75:F78"/>
    <mergeCell ref="G79:I79"/>
    <mergeCell ref="C41:D41"/>
    <mergeCell ref="C42:D42"/>
    <mergeCell ref="C43:D43"/>
    <mergeCell ref="C44:D44"/>
    <mergeCell ref="C45:D45"/>
    <mergeCell ref="C75:D75"/>
    <mergeCell ref="C76:D76"/>
    <mergeCell ref="C77:D77"/>
    <mergeCell ref="K55:M55"/>
    <mergeCell ref="F41:F44"/>
    <mergeCell ref="G43:I44"/>
    <mergeCell ref="H48:I48"/>
    <mergeCell ref="E9:F9"/>
    <mergeCell ref="G45:I45"/>
    <mergeCell ref="K21:M21"/>
    <mergeCell ref="K16:M16"/>
    <mergeCell ref="K17:M17"/>
    <mergeCell ref="K19:M19"/>
    <mergeCell ref="K20:M20"/>
    <mergeCell ref="K49:M49"/>
    <mergeCell ref="K50:M50"/>
    <mergeCell ref="K51:M51"/>
    <mergeCell ref="K53:M53"/>
    <mergeCell ref="K54:M54"/>
    <mergeCell ref="K15:M15"/>
    <mergeCell ref="H9:I9"/>
    <mergeCell ref="H10:I10"/>
    <mergeCell ref="H11:I11"/>
    <mergeCell ref="C6:D6"/>
    <mergeCell ref="C7:D7"/>
    <mergeCell ref="C8:D8"/>
    <mergeCell ref="C9:D9"/>
    <mergeCell ref="C10:D10"/>
    <mergeCell ref="C11:D11"/>
    <mergeCell ref="E6:F6"/>
    <mergeCell ref="E7:F7"/>
    <mergeCell ref="E8:F8"/>
    <mergeCell ref="C78:D78"/>
    <mergeCell ref="C79:D79"/>
    <mergeCell ref="C2:I2"/>
    <mergeCell ref="H6:I6"/>
    <mergeCell ref="H7:I7"/>
    <mergeCell ref="H8:I8"/>
  </mergeCells>
  <conditionalFormatting sqref="C62:C73 E62:I73">
    <cfRule type="expression" dxfId="24" priority="7">
      <formula>$E$11=12</formula>
    </cfRule>
    <cfRule type="expression" dxfId="23" priority="8">
      <formula>$F$11 = 12</formula>
    </cfRule>
  </conditionalFormatting>
  <conditionalFormatting sqref="C28:G39 I28:I39">
    <cfRule type="expression" dxfId="22" priority="18">
      <formula>$E$11=12</formula>
    </cfRule>
  </conditionalFormatting>
  <conditionalFormatting sqref="D62:D73">
    <cfRule type="expression" dxfId="21" priority="1">
      <formula>$E$11=12</formula>
    </cfRule>
  </conditionalFormatting>
  <conditionalFormatting sqref="F41">
    <cfRule type="containsText" dxfId="20" priority="20" operator="containsText" text="No more than">
      <formula>NOT(ISERROR(SEARCH("No more than",F41)))</formula>
    </cfRule>
  </conditionalFormatting>
  <conditionalFormatting sqref="F41:F44">
    <cfRule type="containsText" dxfId="19" priority="5" operator="containsText" text="alert">
      <formula>NOT(ISERROR(SEARCH("alert",F41)))</formula>
    </cfRule>
  </conditionalFormatting>
  <conditionalFormatting sqref="F75">
    <cfRule type="containsText" dxfId="18" priority="10" operator="containsText" text="No more than">
      <formula>NOT(ISERROR(SEARCH("No more than",F75)))</formula>
    </cfRule>
  </conditionalFormatting>
  <conditionalFormatting sqref="F75:F78">
    <cfRule type="containsText" dxfId="17" priority="2" operator="containsText" text="alert">
      <formula>NOT(ISERROR(SEARCH("alert",F75)))</formula>
    </cfRule>
  </conditionalFormatting>
  <conditionalFormatting sqref="G45:I45">
    <cfRule type="containsText" dxfId="16" priority="6" operator="containsText" text="alert">
      <formula>NOT(ISERROR(SEARCH("alert",G45)))</formula>
    </cfRule>
  </conditionalFormatting>
  <conditionalFormatting sqref="G79:I79">
    <cfRule type="containsText" dxfId="15" priority="4" operator="containsText" text="alert">
      <formula>NOT(ISERROR(SEARCH("alert",G79)))</formula>
    </cfRule>
  </conditionalFormatting>
  <dataValidations count="2">
    <dataValidation type="list" allowBlank="1" showInputMessage="1" showErrorMessage="1" sqref="E11" xr:uid="{00000000-0002-0000-0100-000000000000}">
      <formula1>"12,24"</formula1>
    </dataValidation>
    <dataValidation type="list" allowBlank="1" showInputMessage="1" showErrorMessage="1" sqref="H80" xr:uid="{00000000-0002-0000-0100-000001000000}">
      <formula1>"12 Months,24 Months"</formula1>
    </dataValidation>
  </dataValidations>
  <pageMargins left="0.25" right="0.25" top="0.5" bottom="0.25" header="0.3" footer="0.3"/>
  <pageSetup scale="72" fitToHeight="0" orientation="landscape" r:id="rId1"/>
  <rowBreaks count="1" manualBreakCount="1">
    <brk id="4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32527A2E-A0C7-466F-9E9A-1BF1046F8AB8}">
            <xm:f>NOT(ISERROR(SEARCH("-",N17)))</xm:f>
            <xm:f>"-"</xm:f>
            <x14:dxf>
              <font>
                <b/>
                <i val="0"/>
                <color rgb="FFC00000"/>
              </font>
              <fill>
                <patternFill>
                  <bgColor rgb="FFFFFF00"/>
                </patternFill>
              </fill>
            </x14:dxf>
          </x14:cfRule>
          <xm:sqref>N17</xm:sqref>
        </x14:conditionalFormatting>
        <x14:conditionalFormatting xmlns:xm="http://schemas.microsoft.com/office/excel/2006/main">
          <x14:cfRule type="containsText" priority="19" operator="containsText" id="{11951864-945E-4C43-9A90-F47398B416BE}">
            <xm:f>NOT(ISERROR(SEARCH("-",N21)))</xm:f>
            <xm:f>"-"</xm:f>
            <x14:dxf>
              <font>
                <b/>
                <i val="0"/>
                <color rgb="FFC00000"/>
              </font>
              <fill>
                <patternFill>
                  <bgColor rgb="FFFFFF00"/>
                </patternFill>
              </fill>
            </x14:dxf>
          </x14:cfRule>
          <xm:sqref>N21</xm:sqref>
        </x14:conditionalFormatting>
        <x14:conditionalFormatting xmlns:xm="http://schemas.microsoft.com/office/excel/2006/main">
          <x14:cfRule type="containsText" priority="11" operator="containsText" id="{2B44FB69-46B8-4C58-967E-C22E3EBCA21E}">
            <xm:f>NOT(ISERROR(SEARCH("-",N51)))</xm:f>
            <xm:f>"-"</xm:f>
            <x14:dxf>
              <font>
                <b/>
                <i val="0"/>
                <color rgb="FFC00000"/>
              </font>
              <fill>
                <patternFill>
                  <bgColor rgb="FFFFFF00"/>
                </patternFill>
              </fill>
            </x14:dxf>
          </x14:cfRule>
          <xm:sqref>N51</xm:sqref>
        </x14:conditionalFormatting>
        <x14:conditionalFormatting xmlns:xm="http://schemas.microsoft.com/office/excel/2006/main">
          <x14:cfRule type="containsText" priority="9" operator="containsText" id="{BA05B16F-0F96-4415-B166-ADE10F4E33FA}">
            <xm:f>NOT(ISERROR(SEARCH("-",N55)))</xm:f>
            <xm:f>"-"</xm:f>
            <x14:dxf>
              <font>
                <b/>
                <i val="0"/>
                <color rgb="FFC00000"/>
              </font>
              <fill>
                <patternFill>
                  <bgColor rgb="FFFFFF00"/>
                </patternFill>
              </fill>
            </x14:dxf>
          </x14:cfRule>
          <xm:sqref>N55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49992370372631"/>
    <pageSetUpPr fitToPage="1"/>
  </sheetPr>
  <dimension ref="B1:Q62"/>
  <sheetViews>
    <sheetView showGridLines="0" zoomScale="90" zoomScaleNormal="90" zoomScalePageLayoutView="50" workbookViewId="0">
      <selection activeCell="E6" sqref="E6:F6"/>
    </sheetView>
  </sheetViews>
  <sheetFormatPr defaultColWidth="9.109375" defaultRowHeight="14.4" x14ac:dyDescent="0.3"/>
  <cols>
    <col min="1" max="1" width="2.44140625" customWidth="1"/>
    <col min="2" max="2" width="5.44140625" style="3" customWidth="1"/>
    <col min="3" max="3" width="19.88671875" customWidth="1"/>
    <col min="4" max="4" width="15.5546875" customWidth="1"/>
    <col min="5" max="5" width="21.88671875" customWidth="1"/>
    <col min="6" max="6" width="24.33203125" customWidth="1"/>
    <col min="7" max="7" width="28" customWidth="1"/>
    <col min="8" max="8" width="18" customWidth="1"/>
    <col min="9" max="9" width="14.109375" customWidth="1"/>
    <col min="10" max="10" width="3.109375" customWidth="1"/>
    <col min="13" max="13" width="5.44140625" customWidth="1"/>
    <col min="14" max="14" width="15.44140625" customWidth="1"/>
    <col min="15" max="15" width="3.109375" customWidth="1"/>
  </cols>
  <sheetData>
    <row r="1" spans="2:15" ht="15" thickBot="1" x14ac:dyDescent="0.35"/>
    <row r="2" spans="2:15" ht="24" thickBot="1" x14ac:dyDescent="0.5">
      <c r="C2" s="209" t="s">
        <v>67</v>
      </c>
      <c r="D2" s="210"/>
      <c r="E2" s="210"/>
      <c r="F2" s="210"/>
      <c r="G2" s="210"/>
      <c r="H2" s="210"/>
      <c r="I2" s="211"/>
    </row>
    <row r="5" spans="2:15" ht="15" thickBot="1" x14ac:dyDescent="0.35"/>
    <row r="6" spans="2:15" ht="15.6" x14ac:dyDescent="0.3">
      <c r="C6" s="230" t="s">
        <v>0</v>
      </c>
      <c r="D6" s="231"/>
      <c r="E6" s="212"/>
      <c r="F6" s="212"/>
      <c r="G6" s="145" t="s">
        <v>25</v>
      </c>
      <c r="H6" s="213"/>
      <c r="I6" s="214"/>
    </row>
    <row r="7" spans="2:15" ht="15.6" x14ac:dyDescent="0.3">
      <c r="C7" s="201" t="s">
        <v>1</v>
      </c>
      <c r="D7" s="202"/>
      <c r="E7" s="215"/>
      <c r="F7" s="215"/>
      <c r="G7" s="146" t="s">
        <v>26</v>
      </c>
      <c r="H7" s="216"/>
      <c r="I7" s="217"/>
    </row>
    <row r="8" spans="2:15" ht="15.6" x14ac:dyDescent="0.3">
      <c r="C8" s="201" t="s">
        <v>7</v>
      </c>
      <c r="D8" s="202"/>
      <c r="E8" s="218"/>
      <c r="F8" s="218"/>
      <c r="G8" s="146"/>
      <c r="H8" s="268"/>
      <c r="I8" s="269"/>
    </row>
    <row r="9" spans="2:15" ht="15.6" x14ac:dyDescent="0.3">
      <c r="C9" s="153"/>
      <c r="D9" s="154"/>
      <c r="E9" s="134"/>
      <c r="F9" s="137"/>
      <c r="G9" s="146" t="s">
        <v>2</v>
      </c>
      <c r="H9" s="219"/>
      <c r="I9" s="220"/>
    </row>
    <row r="10" spans="2:15" ht="15.6" x14ac:dyDescent="0.3">
      <c r="C10" s="201" t="s">
        <v>5</v>
      </c>
      <c r="D10" s="202"/>
      <c r="E10" s="138"/>
      <c r="F10" s="139"/>
      <c r="G10" s="146" t="s">
        <v>3</v>
      </c>
      <c r="H10" s="223"/>
      <c r="I10" s="224"/>
    </row>
    <row r="11" spans="2:15" ht="15.6" x14ac:dyDescent="0.3">
      <c r="C11" s="201" t="s">
        <v>6</v>
      </c>
      <c r="D11" s="202"/>
      <c r="E11" s="133"/>
      <c r="F11" s="137"/>
      <c r="G11" s="146" t="s">
        <v>4</v>
      </c>
      <c r="H11" s="219"/>
      <c r="I11" s="220"/>
    </row>
    <row r="12" spans="2:15" ht="16.2" thickBot="1" x14ac:dyDescent="0.35">
      <c r="C12" s="203" t="s">
        <v>18</v>
      </c>
      <c r="D12" s="204"/>
      <c r="E12" s="140"/>
      <c r="F12" s="141"/>
      <c r="G12" s="152" t="s">
        <v>38</v>
      </c>
      <c r="H12" s="270" t="s">
        <v>61</v>
      </c>
      <c r="I12" s="271"/>
    </row>
    <row r="13" spans="2:15" ht="18.600000000000001" thickBot="1" x14ac:dyDescent="0.4">
      <c r="C13" s="225" t="s">
        <v>62</v>
      </c>
      <c r="D13" s="226"/>
      <c r="E13" s="226"/>
      <c r="F13" s="226"/>
      <c r="G13" s="226"/>
      <c r="H13" s="226"/>
      <c r="I13" s="227"/>
    </row>
    <row r="14" spans="2:15" ht="11.25" customHeight="1" thickBot="1" x14ac:dyDescent="0.4">
      <c r="C14" s="43"/>
      <c r="D14" s="43"/>
      <c r="E14" s="43"/>
      <c r="F14" s="43"/>
      <c r="G14" s="43"/>
      <c r="H14" s="43"/>
      <c r="I14" s="43"/>
    </row>
    <row r="15" spans="2:15" ht="16.2" thickBot="1" x14ac:dyDescent="0.35">
      <c r="C15" s="82" t="s">
        <v>73</v>
      </c>
      <c r="D15" s="143"/>
      <c r="E15" s="20" t="s">
        <v>29</v>
      </c>
      <c r="F15" s="136"/>
      <c r="G15" s="20" t="s">
        <v>30</v>
      </c>
      <c r="H15" s="221"/>
      <c r="I15" s="222"/>
    </row>
    <row r="16" spans="2:15" ht="43.2" x14ac:dyDescent="0.3">
      <c r="B16" s="17" t="s">
        <v>33</v>
      </c>
      <c r="C16" s="32" t="s">
        <v>8</v>
      </c>
      <c r="D16" s="144" t="s">
        <v>79</v>
      </c>
      <c r="E16" s="33" t="s">
        <v>13</v>
      </c>
      <c r="F16" s="33" t="s">
        <v>10</v>
      </c>
      <c r="G16" s="33" t="s">
        <v>9</v>
      </c>
      <c r="H16" s="33" t="s">
        <v>11</v>
      </c>
      <c r="I16" s="34" t="s">
        <v>12</v>
      </c>
      <c r="J16" s="4"/>
      <c r="K16" s="228" t="s">
        <v>21</v>
      </c>
      <c r="L16" s="229"/>
      <c r="M16" s="229"/>
      <c r="N16" s="5">
        <f>+IFERROR(AVERAGE(H17:H22),"")</f>
        <v>0</v>
      </c>
      <c r="O16" s="6"/>
    </row>
    <row r="17" spans="2:15" x14ac:dyDescent="0.3">
      <c r="B17" s="3">
        <v>1</v>
      </c>
      <c r="C17" s="130">
        <v>44805</v>
      </c>
      <c r="D17" s="147"/>
      <c r="E17" s="44"/>
      <c r="F17" s="44"/>
      <c r="G17" s="108"/>
      <c r="H17" s="76">
        <f>E17-F17</f>
        <v>0</v>
      </c>
      <c r="I17" s="35"/>
      <c r="K17" s="207" t="s">
        <v>20</v>
      </c>
      <c r="L17" s="208"/>
      <c r="M17" s="208"/>
      <c r="N17" s="7">
        <f>+IFERROR(AVERAGE(H23:H28),"")</f>
        <v>0</v>
      </c>
      <c r="O17" s="8"/>
    </row>
    <row r="18" spans="2:15" x14ac:dyDescent="0.3">
      <c r="B18" s="3">
        <v>2</v>
      </c>
      <c r="C18" s="18" t="str">
        <f>IF(ISBLANK(C17),"",TEXT(EOMONTH(C17,-1),"mmm-yyy"))</f>
        <v>Aug-2022</v>
      </c>
      <c r="D18" s="147"/>
      <c r="E18" s="44"/>
      <c r="F18" s="44"/>
      <c r="G18" s="108"/>
      <c r="H18" s="76">
        <f t="shared" ref="H18:H40" si="0">E18-F18</f>
        <v>0</v>
      </c>
      <c r="I18" s="35"/>
      <c r="K18" s="207" t="s">
        <v>22</v>
      </c>
      <c r="L18" s="208"/>
      <c r="M18" s="208"/>
      <c r="N18" s="110" t="e">
        <f>+(N16-N17)/N17</f>
        <v>#DIV/0!</v>
      </c>
      <c r="O18" s="8"/>
    </row>
    <row r="19" spans="2:15" x14ac:dyDescent="0.3">
      <c r="B19" s="3">
        <v>3</v>
      </c>
      <c r="C19" s="18" t="str">
        <f t="shared" ref="C19:C40" si="1">IF(ISBLANK(C18),"",TEXT(EOMONTH(C18,-1),"mmm-yyy"))</f>
        <v>Jul-2022</v>
      </c>
      <c r="D19" s="147"/>
      <c r="E19" s="44"/>
      <c r="F19" s="44"/>
      <c r="G19" s="108"/>
      <c r="H19" s="76">
        <f t="shared" si="0"/>
        <v>0</v>
      </c>
      <c r="I19" s="35"/>
      <c r="K19" s="25"/>
      <c r="L19" s="26"/>
      <c r="M19" s="26"/>
      <c r="O19" s="8"/>
    </row>
    <row r="20" spans="2:15" x14ac:dyDescent="0.3">
      <c r="B20" s="3">
        <v>4</v>
      </c>
      <c r="C20" s="18" t="str">
        <f t="shared" si="1"/>
        <v>Jun-2022</v>
      </c>
      <c r="D20" s="147"/>
      <c r="E20" s="44"/>
      <c r="F20" s="44"/>
      <c r="G20" s="108"/>
      <c r="H20" s="76">
        <f t="shared" si="0"/>
        <v>0</v>
      </c>
      <c r="I20" s="35"/>
      <c r="K20" s="207" t="s">
        <v>23</v>
      </c>
      <c r="L20" s="208"/>
      <c r="M20" s="208"/>
      <c r="N20" s="7">
        <f>+IFERROR(AVERAGE(H17:H28),"")</f>
        <v>0</v>
      </c>
      <c r="O20" s="8"/>
    </row>
    <row r="21" spans="2:15" x14ac:dyDescent="0.3">
      <c r="B21" s="3">
        <v>5</v>
      </c>
      <c r="C21" s="18" t="str">
        <f t="shared" si="1"/>
        <v>May-2022</v>
      </c>
      <c r="D21" s="147"/>
      <c r="E21" s="44"/>
      <c r="F21" s="44"/>
      <c r="G21" s="108"/>
      <c r="H21" s="76">
        <f t="shared" si="0"/>
        <v>0</v>
      </c>
      <c r="I21" s="35"/>
      <c r="K21" s="207" t="s">
        <v>24</v>
      </c>
      <c r="L21" s="208"/>
      <c r="M21" s="208"/>
      <c r="N21" s="7">
        <f>+IFERROR(AVERAGE(H29:H40),"")</f>
        <v>0</v>
      </c>
      <c r="O21" s="8"/>
    </row>
    <row r="22" spans="2:15" x14ac:dyDescent="0.3">
      <c r="B22" s="3">
        <v>6</v>
      </c>
      <c r="C22" s="18" t="str">
        <f t="shared" si="1"/>
        <v>Apr-2022</v>
      </c>
      <c r="D22" s="147"/>
      <c r="E22" s="44"/>
      <c r="F22" s="44"/>
      <c r="G22" s="108"/>
      <c r="H22" s="76">
        <f t="shared" si="0"/>
        <v>0</v>
      </c>
      <c r="I22" s="35"/>
      <c r="K22" s="207" t="s">
        <v>22</v>
      </c>
      <c r="L22" s="208"/>
      <c r="M22" s="208"/>
      <c r="N22" s="110" t="e">
        <f>+(N20-N21)/N20</f>
        <v>#DIV/0!</v>
      </c>
      <c r="O22" s="8"/>
    </row>
    <row r="23" spans="2:15" ht="15" thickBot="1" x14ac:dyDescent="0.35">
      <c r="B23" s="3">
        <v>7</v>
      </c>
      <c r="C23" s="18" t="str">
        <f t="shared" si="1"/>
        <v>Mar-2022</v>
      </c>
      <c r="D23" s="147"/>
      <c r="E23" s="44"/>
      <c r="F23" s="44"/>
      <c r="G23" s="108"/>
      <c r="H23" s="76">
        <f t="shared" si="0"/>
        <v>0</v>
      </c>
      <c r="I23" s="35"/>
      <c r="K23" s="9"/>
      <c r="L23" s="1"/>
      <c r="M23" s="1"/>
      <c r="N23" s="1"/>
      <c r="O23" s="10"/>
    </row>
    <row r="24" spans="2:15" x14ac:dyDescent="0.3">
      <c r="B24" s="3">
        <v>8</v>
      </c>
      <c r="C24" s="18" t="str">
        <f t="shared" si="1"/>
        <v>Feb-2022</v>
      </c>
      <c r="D24" s="147"/>
      <c r="E24" s="44"/>
      <c r="F24" s="44"/>
      <c r="G24" s="108"/>
      <c r="H24" s="76">
        <f t="shared" si="0"/>
        <v>0</v>
      </c>
      <c r="I24" s="35"/>
    </row>
    <row r="25" spans="2:15" x14ac:dyDescent="0.3">
      <c r="B25" s="3">
        <v>9</v>
      </c>
      <c r="C25" s="18" t="str">
        <f t="shared" si="1"/>
        <v>Jan-2022</v>
      </c>
      <c r="D25" s="147"/>
      <c r="E25" s="44"/>
      <c r="F25" s="44"/>
      <c r="G25" s="108"/>
      <c r="H25" s="76">
        <f t="shared" si="0"/>
        <v>0</v>
      </c>
      <c r="I25" s="35"/>
    </row>
    <row r="26" spans="2:15" x14ac:dyDescent="0.3">
      <c r="B26" s="3">
        <v>10</v>
      </c>
      <c r="C26" s="18" t="str">
        <f t="shared" si="1"/>
        <v>Dec-2021</v>
      </c>
      <c r="D26" s="147"/>
      <c r="E26" s="44"/>
      <c r="F26" s="44"/>
      <c r="G26" s="108"/>
      <c r="H26" s="76">
        <f t="shared" si="0"/>
        <v>0</v>
      </c>
      <c r="I26" s="35"/>
    </row>
    <row r="27" spans="2:15" x14ac:dyDescent="0.3">
      <c r="B27" s="3">
        <v>11</v>
      </c>
      <c r="C27" s="18" t="str">
        <f t="shared" si="1"/>
        <v>Nov-2021</v>
      </c>
      <c r="D27" s="147"/>
      <c r="E27" s="44"/>
      <c r="F27" s="44"/>
      <c r="G27" s="108"/>
      <c r="H27" s="76">
        <f t="shared" si="0"/>
        <v>0</v>
      </c>
      <c r="I27" s="35"/>
    </row>
    <row r="28" spans="2:15" x14ac:dyDescent="0.3">
      <c r="B28" s="3">
        <v>12</v>
      </c>
      <c r="C28" s="18" t="str">
        <f t="shared" si="1"/>
        <v>Oct-2021</v>
      </c>
      <c r="D28" s="147"/>
      <c r="E28" s="44"/>
      <c r="F28" s="44"/>
      <c r="G28" s="108"/>
      <c r="H28" s="76">
        <f t="shared" si="0"/>
        <v>0</v>
      </c>
      <c r="I28" s="35"/>
    </row>
    <row r="29" spans="2:15" x14ac:dyDescent="0.3">
      <c r="B29" s="3">
        <v>13</v>
      </c>
      <c r="C29" s="18" t="str">
        <f t="shared" si="1"/>
        <v>Sep-2021</v>
      </c>
      <c r="D29" s="147"/>
      <c r="E29" s="44"/>
      <c r="F29" s="44"/>
      <c r="G29" s="108"/>
      <c r="H29" s="76">
        <f t="shared" si="0"/>
        <v>0</v>
      </c>
      <c r="I29" s="35"/>
      <c r="K29" s="79"/>
    </row>
    <row r="30" spans="2:15" x14ac:dyDescent="0.3">
      <c r="B30" s="3">
        <v>14</v>
      </c>
      <c r="C30" s="18" t="str">
        <f t="shared" si="1"/>
        <v>Aug-2021</v>
      </c>
      <c r="D30" s="147"/>
      <c r="E30" s="44"/>
      <c r="F30" s="44"/>
      <c r="G30" s="108"/>
      <c r="H30" s="76">
        <f t="shared" si="0"/>
        <v>0</v>
      </c>
      <c r="I30" s="35"/>
    </row>
    <row r="31" spans="2:15" x14ac:dyDescent="0.3">
      <c r="B31" s="3">
        <v>15</v>
      </c>
      <c r="C31" s="18" t="str">
        <f t="shared" si="1"/>
        <v>Jul-2021</v>
      </c>
      <c r="D31" s="147"/>
      <c r="E31" s="44"/>
      <c r="F31" s="44"/>
      <c r="G31" s="108"/>
      <c r="H31" s="76">
        <f t="shared" si="0"/>
        <v>0</v>
      </c>
      <c r="I31" s="35"/>
    </row>
    <row r="32" spans="2:15" x14ac:dyDescent="0.3">
      <c r="B32" s="3">
        <v>16</v>
      </c>
      <c r="C32" s="18" t="str">
        <f t="shared" si="1"/>
        <v>Jun-2021</v>
      </c>
      <c r="D32" s="147"/>
      <c r="E32" s="44"/>
      <c r="F32" s="44"/>
      <c r="G32" s="108"/>
      <c r="H32" s="76">
        <f t="shared" si="0"/>
        <v>0</v>
      </c>
      <c r="I32" s="35"/>
    </row>
    <row r="33" spans="2:17" x14ac:dyDescent="0.3">
      <c r="B33" s="3">
        <v>17</v>
      </c>
      <c r="C33" s="18" t="str">
        <f t="shared" si="1"/>
        <v>May-2021</v>
      </c>
      <c r="D33" s="147"/>
      <c r="E33" s="44"/>
      <c r="F33" s="44"/>
      <c r="G33" s="108"/>
      <c r="H33" s="76">
        <f t="shared" si="0"/>
        <v>0</v>
      </c>
      <c r="I33" s="35"/>
    </row>
    <row r="34" spans="2:17" x14ac:dyDescent="0.3">
      <c r="B34" s="3">
        <v>18</v>
      </c>
      <c r="C34" s="18" t="str">
        <f t="shared" si="1"/>
        <v>Apr-2021</v>
      </c>
      <c r="D34" s="147"/>
      <c r="E34" s="44"/>
      <c r="F34" s="44"/>
      <c r="G34" s="108"/>
      <c r="H34" s="76">
        <f t="shared" si="0"/>
        <v>0</v>
      </c>
      <c r="I34" s="35"/>
    </row>
    <row r="35" spans="2:17" x14ac:dyDescent="0.3">
      <c r="B35" s="3">
        <v>19</v>
      </c>
      <c r="C35" s="18" t="str">
        <f t="shared" si="1"/>
        <v>Mar-2021</v>
      </c>
      <c r="D35" s="147"/>
      <c r="E35" s="44"/>
      <c r="F35" s="44"/>
      <c r="G35" s="108"/>
      <c r="H35" s="76">
        <f t="shared" si="0"/>
        <v>0</v>
      </c>
      <c r="I35" s="35"/>
    </row>
    <row r="36" spans="2:17" x14ac:dyDescent="0.3">
      <c r="B36" s="3">
        <v>20</v>
      </c>
      <c r="C36" s="18" t="str">
        <f t="shared" si="1"/>
        <v>Feb-2021</v>
      </c>
      <c r="D36" s="147"/>
      <c r="E36" s="44"/>
      <c r="F36" s="44"/>
      <c r="G36" s="108"/>
      <c r="H36" s="76">
        <f>E36-F36</f>
        <v>0</v>
      </c>
      <c r="I36" s="35"/>
      <c r="K36" s="13"/>
      <c r="L36" s="13"/>
      <c r="M36" s="13"/>
      <c r="N36" s="13"/>
      <c r="O36" s="13"/>
      <c r="P36" s="13"/>
      <c r="Q36" s="13"/>
    </row>
    <row r="37" spans="2:17" x14ac:dyDescent="0.3">
      <c r="B37" s="3">
        <v>21</v>
      </c>
      <c r="C37" s="18" t="str">
        <f t="shared" si="1"/>
        <v>Jan-2021</v>
      </c>
      <c r="D37" s="147"/>
      <c r="E37" s="44"/>
      <c r="F37" s="44"/>
      <c r="G37" s="108"/>
      <c r="H37" s="76">
        <f t="shared" si="0"/>
        <v>0</v>
      </c>
      <c r="I37" s="35"/>
      <c r="K37" s="13"/>
      <c r="L37" s="13"/>
      <c r="M37" s="13"/>
      <c r="N37" s="13"/>
      <c r="O37" s="13"/>
      <c r="P37" s="13"/>
      <c r="Q37" s="13"/>
    </row>
    <row r="38" spans="2:17" x14ac:dyDescent="0.3">
      <c r="B38" s="3">
        <v>22</v>
      </c>
      <c r="C38" s="18" t="str">
        <f t="shared" si="1"/>
        <v>Dec-2020</v>
      </c>
      <c r="D38" s="147"/>
      <c r="E38" s="44"/>
      <c r="F38" s="44"/>
      <c r="G38" s="108"/>
      <c r="H38" s="76">
        <f t="shared" si="0"/>
        <v>0</v>
      </c>
      <c r="I38" s="35"/>
      <c r="K38" s="13"/>
      <c r="L38" s="13"/>
      <c r="M38" s="13"/>
      <c r="N38" s="13"/>
      <c r="O38" s="13"/>
      <c r="P38" s="13"/>
      <c r="Q38" s="13"/>
    </row>
    <row r="39" spans="2:17" x14ac:dyDescent="0.3">
      <c r="B39" s="3">
        <v>23</v>
      </c>
      <c r="C39" s="18" t="str">
        <f t="shared" si="1"/>
        <v>Nov-2020</v>
      </c>
      <c r="D39" s="147"/>
      <c r="E39" s="44"/>
      <c r="F39" s="44"/>
      <c r="G39" s="108"/>
      <c r="H39" s="76">
        <f t="shared" si="0"/>
        <v>0</v>
      </c>
      <c r="I39" s="35"/>
      <c r="K39" s="13"/>
      <c r="M39" s="7"/>
    </row>
    <row r="40" spans="2:17" ht="15" thickBot="1" x14ac:dyDescent="0.35">
      <c r="B40" s="3">
        <v>24</v>
      </c>
      <c r="C40" s="19" t="str">
        <f t="shared" si="1"/>
        <v>Oct-2020</v>
      </c>
      <c r="D40" s="151"/>
      <c r="E40" s="45"/>
      <c r="F40" s="45"/>
      <c r="G40" s="109"/>
      <c r="H40" s="77">
        <f t="shared" si="0"/>
        <v>0</v>
      </c>
      <c r="I40" s="36"/>
    </row>
    <row r="41" spans="2:17" ht="15" thickBot="1" x14ac:dyDescent="0.35">
      <c r="F41" s="11"/>
    </row>
    <row r="42" spans="2:17" ht="16.2" thickBot="1" x14ac:dyDescent="0.35">
      <c r="C42" s="274" t="s">
        <v>74</v>
      </c>
      <c r="D42" s="275"/>
      <c r="E42" s="275"/>
      <c r="F42" s="275"/>
      <c r="G42" s="275"/>
      <c r="H42" s="275"/>
      <c r="I42" s="276"/>
    </row>
    <row r="43" spans="2:17" ht="18.600000000000001" thickBot="1" x14ac:dyDescent="0.4">
      <c r="C43" s="43"/>
      <c r="D43" s="43"/>
      <c r="E43" s="43"/>
      <c r="F43" s="43"/>
      <c r="G43" s="43"/>
      <c r="H43" s="43"/>
      <c r="I43" s="43"/>
    </row>
    <row r="44" spans="2:17" x14ac:dyDescent="0.3">
      <c r="C44" s="277" t="s">
        <v>68</v>
      </c>
      <c r="D44" s="278"/>
      <c r="E44" s="125" t="s">
        <v>78</v>
      </c>
      <c r="F44" s="11"/>
      <c r="G44" s="14" t="s">
        <v>63</v>
      </c>
      <c r="H44" s="107" t="s">
        <v>78</v>
      </c>
    </row>
    <row r="45" spans="2:17" x14ac:dyDescent="0.3">
      <c r="C45" s="279" t="s">
        <v>69</v>
      </c>
      <c r="D45" s="280"/>
      <c r="E45" s="126">
        <v>0</v>
      </c>
      <c r="F45" s="11"/>
      <c r="G45" s="42" t="s">
        <v>64</v>
      </c>
      <c r="H45" s="78" t="e">
        <f>H44*0.85</f>
        <v>#VALUE!</v>
      </c>
    </row>
    <row r="46" spans="2:17" ht="15.6" x14ac:dyDescent="0.3">
      <c r="C46" s="281" t="s">
        <v>80</v>
      </c>
      <c r="D46" s="282"/>
      <c r="E46" s="127" t="e">
        <f>E44+E45</f>
        <v>#VALUE!</v>
      </c>
      <c r="F46" s="11"/>
      <c r="G46" s="12"/>
      <c r="H46" s="22"/>
    </row>
    <row r="47" spans="2:17" ht="16.2" thickBot="1" x14ac:dyDescent="0.35">
      <c r="C47" s="283" t="s">
        <v>70</v>
      </c>
      <c r="D47" s="284"/>
      <c r="E47" s="128">
        <f>H10</f>
        <v>0</v>
      </c>
      <c r="F47" s="11"/>
      <c r="G47" s="91" t="s">
        <v>65</v>
      </c>
      <c r="H47" s="73" t="e">
        <f>IF((AND(E51&gt;=H45)),"PASS","FAIL")</f>
        <v>#VALUE!</v>
      </c>
    </row>
    <row r="48" spans="2:17" ht="16.2" thickBot="1" x14ac:dyDescent="0.35">
      <c r="C48" s="283" t="s">
        <v>16</v>
      </c>
      <c r="D48" s="284"/>
      <c r="E48" s="124">
        <f>SUM(I17:I40)</f>
        <v>0</v>
      </c>
      <c r="F48" s="252" t="str">
        <f>IF(SUM(I5:I28)&gt;3,"Alert: No More Than 3 NSFs Permitted in the Last 12 Months","")</f>
        <v/>
      </c>
      <c r="G48" s="24"/>
      <c r="H48" s="103"/>
      <c r="I48" s="23"/>
    </row>
    <row r="49" spans="3:9" x14ac:dyDescent="0.3">
      <c r="C49" s="283" t="s">
        <v>14</v>
      </c>
      <c r="D49" s="284"/>
      <c r="E49" s="112">
        <f>SUM(E17:E40)</f>
        <v>0</v>
      </c>
      <c r="F49" s="252"/>
      <c r="G49" s="245" t="s">
        <v>66</v>
      </c>
      <c r="H49" s="246"/>
      <c r="I49" s="23"/>
    </row>
    <row r="50" spans="3:9" ht="24" thickBot="1" x14ac:dyDescent="0.35">
      <c r="C50" s="283" t="s">
        <v>15</v>
      </c>
      <c r="D50" s="284"/>
      <c r="E50" s="112">
        <f>SUM(F17:F40)</f>
        <v>0</v>
      </c>
      <c r="F50" s="252"/>
      <c r="G50" s="247" t="e">
        <f>(E46*E47)/E52</f>
        <v>#VALUE!</v>
      </c>
      <c r="H50" s="248"/>
      <c r="I50" s="21"/>
    </row>
    <row r="51" spans="3:9" ht="15.6" x14ac:dyDescent="0.3">
      <c r="C51" s="283" t="s">
        <v>17</v>
      </c>
      <c r="D51" s="284"/>
      <c r="E51" s="112">
        <f>SUM(H17:H40)</f>
        <v>0</v>
      </c>
      <c r="F51" s="252"/>
      <c r="G51" s="24"/>
      <c r="H51" s="103"/>
      <c r="I51" s="21"/>
    </row>
    <row r="52" spans="3:9" ht="16.2" thickBot="1" x14ac:dyDescent="0.35">
      <c r="C52" s="285" t="s">
        <v>58</v>
      </c>
      <c r="D52" s="286"/>
      <c r="E52" s="129">
        <f>+E11</f>
        <v>0</v>
      </c>
      <c r="F52" s="49"/>
      <c r="G52" s="272"/>
      <c r="H52" s="272"/>
      <c r="I52" s="21"/>
    </row>
    <row r="53" spans="3:9" ht="14.25" customHeight="1" x14ac:dyDescent="0.3">
      <c r="C53" s="13"/>
      <c r="D53" s="13"/>
      <c r="E53" s="46"/>
      <c r="F53" s="48"/>
      <c r="G53" s="273"/>
      <c r="H53" s="273"/>
      <c r="I53" s="21"/>
    </row>
    <row r="54" spans="3:9" ht="15.6" hidden="1" x14ac:dyDescent="0.3">
      <c r="C54" s="104"/>
      <c r="D54" s="104"/>
      <c r="E54" s="104"/>
      <c r="F54" s="104"/>
      <c r="G54" s="105"/>
      <c r="H54" s="106"/>
      <c r="I54" s="106"/>
    </row>
    <row r="55" spans="3:9" ht="15" customHeight="1" thickBot="1" x14ac:dyDescent="0.35">
      <c r="G55" s="75"/>
      <c r="H55" s="75"/>
    </row>
    <row r="56" spans="3:9" ht="15" thickBot="1" x14ac:dyDescent="0.35">
      <c r="C56" s="31" t="s">
        <v>32</v>
      </c>
      <c r="D56" s="20"/>
      <c r="E56" s="27"/>
      <c r="F56" s="27"/>
      <c r="G56" s="27"/>
      <c r="H56" s="27"/>
      <c r="I56" s="28"/>
    </row>
    <row r="57" spans="3:9" x14ac:dyDescent="0.3">
      <c r="C57" s="234"/>
      <c r="D57" s="235"/>
      <c r="E57" s="235"/>
      <c r="F57" s="235"/>
      <c r="G57" s="235"/>
      <c r="H57" s="235"/>
      <c r="I57" s="236"/>
    </row>
    <row r="58" spans="3:9" x14ac:dyDescent="0.3">
      <c r="C58" s="237"/>
      <c r="D58" s="238"/>
      <c r="E58" s="238"/>
      <c r="F58" s="238"/>
      <c r="G58" s="238"/>
      <c r="H58" s="238"/>
      <c r="I58" s="239"/>
    </row>
    <row r="59" spans="3:9" x14ac:dyDescent="0.3">
      <c r="C59" s="237"/>
      <c r="D59" s="238"/>
      <c r="E59" s="238"/>
      <c r="F59" s="238"/>
      <c r="G59" s="238"/>
      <c r="H59" s="238"/>
      <c r="I59" s="239"/>
    </row>
    <row r="60" spans="3:9" x14ac:dyDescent="0.3">
      <c r="C60" s="237"/>
      <c r="D60" s="238"/>
      <c r="E60" s="238"/>
      <c r="F60" s="238"/>
      <c r="G60" s="238"/>
      <c r="H60" s="238"/>
      <c r="I60" s="239"/>
    </row>
    <row r="61" spans="3:9" x14ac:dyDescent="0.3">
      <c r="C61" s="237"/>
      <c r="D61" s="238"/>
      <c r="E61" s="238"/>
      <c r="F61" s="238"/>
      <c r="G61" s="238"/>
      <c r="H61" s="238"/>
      <c r="I61" s="239"/>
    </row>
    <row r="62" spans="3:9" ht="15" thickBot="1" x14ac:dyDescent="0.35">
      <c r="C62" s="240"/>
      <c r="D62" s="241"/>
      <c r="E62" s="241"/>
      <c r="F62" s="241"/>
      <c r="G62" s="241"/>
      <c r="H62" s="241"/>
      <c r="I62" s="242"/>
    </row>
  </sheetData>
  <sheetProtection algorithmName="SHA-512" hashValue="ujnDslEiZZYPQ89u6SJET00PtwTB1hyNE8GDjWmCp9JRHxOD7Z6M20zLWvly/wm60d+JBjAngUd9+3BVQc8W3A==" saltValue="kSW3dW1CbFbLw4R6XV+d8g==" spinCount="100000" sheet="1" objects="1" scenarios="1" selectLockedCells="1"/>
  <mergeCells count="41">
    <mergeCell ref="C57:I62"/>
    <mergeCell ref="G52:H52"/>
    <mergeCell ref="G53:H53"/>
    <mergeCell ref="F48:F51"/>
    <mergeCell ref="C42:I42"/>
    <mergeCell ref="G49:H49"/>
    <mergeCell ref="G50:H50"/>
    <mergeCell ref="C44:D44"/>
    <mergeCell ref="C45:D45"/>
    <mergeCell ref="C46:D46"/>
    <mergeCell ref="C47:D47"/>
    <mergeCell ref="C48:D48"/>
    <mergeCell ref="C49:D49"/>
    <mergeCell ref="C50:D50"/>
    <mergeCell ref="C51:D51"/>
    <mergeCell ref="C52:D52"/>
    <mergeCell ref="E8:F8"/>
    <mergeCell ref="H8:I8"/>
    <mergeCell ref="H15:I15"/>
    <mergeCell ref="C6:D6"/>
    <mergeCell ref="C7:D7"/>
    <mergeCell ref="C8:D8"/>
    <mergeCell ref="C10:D10"/>
    <mergeCell ref="C11:D11"/>
    <mergeCell ref="C12:D12"/>
    <mergeCell ref="H9:I9"/>
    <mergeCell ref="H10:I10"/>
    <mergeCell ref="H11:I11"/>
    <mergeCell ref="H12:I12"/>
    <mergeCell ref="C13:I13"/>
    <mergeCell ref="C2:I2"/>
    <mergeCell ref="E6:F6"/>
    <mergeCell ref="H6:I6"/>
    <mergeCell ref="E7:F7"/>
    <mergeCell ref="H7:I7"/>
    <mergeCell ref="K22:M22"/>
    <mergeCell ref="K16:M16"/>
    <mergeCell ref="K17:M17"/>
    <mergeCell ref="K18:M18"/>
    <mergeCell ref="K20:M20"/>
    <mergeCell ref="K21:M21"/>
  </mergeCells>
  <conditionalFormatting sqref="C29:C40 E29:G40 I29:I40">
    <cfRule type="expression" dxfId="10" priority="18">
      <formula>$E$11=12</formula>
    </cfRule>
    <cfRule type="expression" dxfId="9" priority="23">
      <formula>$F$11 = 12</formula>
    </cfRule>
  </conditionalFormatting>
  <conditionalFormatting sqref="D29:D40">
    <cfRule type="expression" dxfId="8" priority="1">
      <formula>$E$11=12</formula>
    </cfRule>
  </conditionalFormatting>
  <conditionalFormatting sqref="F48">
    <cfRule type="containsText" dxfId="7" priority="25" operator="containsText" text="No more than">
      <formula>NOT(ISERROR(SEARCH("No more than",F48)))</formula>
    </cfRule>
  </conditionalFormatting>
  <conditionalFormatting sqref="F48:F51">
    <cfRule type="containsText" dxfId="6" priority="2" operator="containsText" text="ALERT">
      <formula>NOT(ISERROR(SEARCH("ALERT",F48)))</formula>
    </cfRule>
  </conditionalFormatting>
  <conditionalFormatting sqref="H47:H48">
    <cfRule type="containsText" dxfId="5" priority="10" operator="containsText" text="PASS">
      <formula>NOT(ISERROR(SEARCH("PASS",H47)))</formula>
    </cfRule>
    <cfRule type="containsText" dxfId="4" priority="11" operator="containsText" text="fail">
      <formula>NOT(ISERROR(SEARCH("fail",H47)))</formula>
    </cfRule>
  </conditionalFormatting>
  <conditionalFormatting sqref="H51">
    <cfRule type="containsText" dxfId="3" priority="14" operator="containsText" text="PASS">
      <formula>NOT(ISERROR(SEARCH("PASS",H51)))</formula>
    </cfRule>
    <cfRule type="containsText" dxfId="2" priority="16" operator="containsText" text="fail">
      <formula>NOT(ISERROR(SEARCH("fail",H51)))</formula>
    </cfRule>
  </conditionalFormatting>
  <dataValidations count="4">
    <dataValidation allowBlank="1" showInputMessage="1" showErrorMessage="1" promptTitle="Select Expense Factor Option" sqref="C53:D53" xr:uid="{00000000-0002-0000-0200-000000000000}"/>
    <dataValidation type="list" allowBlank="1" showInputMessage="1" showErrorMessage="1" sqref="E11:F11" xr:uid="{00000000-0002-0000-0200-000001000000}">
      <formula1>"12,24"</formula1>
    </dataValidation>
    <dataValidation type="list" allowBlank="1" showInputMessage="1" showErrorMessage="1" sqref="F9" xr:uid="{00000000-0002-0000-0200-000002000000}">
      <formula1>"PERSONAL,BUSINESS"</formula1>
    </dataValidation>
    <dataValidation type="list" allowBlank="1" showInputMessage="1" showErrorMessage="1" sqref="H54" xr:uid="{00000000-0002-0000-0200-000003000000}">
      <formula1>"12 Months,24 Months"</formula1>
    </dataValidation>
  </dataValidations>
  <pageMargins left="0.25" right="0.25" top="0.5" bottom="0.25" header="0.3" footer="0.3"/>
  <pageSetup scale="72" fitToHeight="0" orientation="landscape" r:id="rId1"/>
  <rowBreaks count="1" manualBreakCount="1">
    <brk id="41"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5B59881A-8964-40DF-ADB4-9586A8F6E25A}">
            <xm:f>NOT(ISERROR(SEARCH("-",N18)))</xm:f>
            <xm:f>"-"</xm:f>
            <x14:dxf>
              <font>
                <b/>
                <i val="0"/>
                <color rgb="FFC00000"/>
              </font>
              <fill>
                <patternFill>
                  <bgColor rgb="FFFFFF00"/>
                </patternFill>
              </fill>
            </x14:dxf>
          </x14:cfRule>
          <xm:sqref>N18</xm:sqref>
        </x14:conditionalFormatting>
        <x14:conditionalFormatting xmlns:xm="http://schemas.microsoft.com/office/excel/2006/main">
          <x14:cfRule type="containsText" priority="24" operator="containsText" id="{2B981A81-DD95-4F1A-9CA7-06D5AE512281}">
            <xm:f>NOT(ISERROR(SEARCH("-",N22)))</xm:f>
            <xm:f>"-"</xm:f>
            <x14:dxf>
              <font>
                <b/>
                <i val="0"/>
                <color rgb="FFC00000"/>
              </font>
              <fill>
                <patternFill>
                  <bgColor rgb="FFFFFF00"/>
                </patternFill>
              </fill>
            </x14:dxf>
          </x14:cfRule>
          <xm:sqref>N22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pageSetUpPr fitToPage="1"/>
  </sheetPr>
  <dimension ref="B1:M67"/>
  <sheetViews>
    <sheetView showGridLines="0" zoomScale="90" zoomScaleNormal="90" workbookViewId="0">
      <selection activeCell="D13" sqref="D13"/>
    </sheetView>
  </sheetViews>
  <sheetFormatPr defaultColWidth="9.109375" defaultRowHeight="14.4" x14ac:dyDescent="0.3"/>
  <cols>
    <col min="1" max="1" width="2.44140625" customWidth="1"/>
    <col min="2" max="2" width="5.44140625" customWidth="1"/>
    <col min="3" max="3" width="26.33203125" customWidth="1"/>
    <col min="4" max="4" width="21.88671875" customWidth="1"/>
    <col min="5" max="5" width="15.33203125" customWidth="1"/>
    <col min="6" max="6" width="28" customWidth="1"/>
    <col min="7" max="7" width="18" customWidth="1"/>
    <col min="8" max="8" width="15.109375" customWidth="1"/>
    <col min="9" max="9" width="3.109375" customWidth="1"/>
    <col min="13" max="13" width="10.109375" bestFit="1" customWidth="1"/>
    <col min="14" max="14" width="3.109375" customWidth="1"/>
  </cols>
  <sheetData>
    <row r="1" spans="2:13" ht="15" thickBot="1" x14ac:dyDescent="0.35">
      <c r="B1" s="3"/>
    </row>
    <row r="2" spans="2:13" ht="24" thickBot="1" x14ac:dyDescent="0.5">
      <c r="B2" s="3"/>
      <c r="C2" s="209" t="s">
        <v>67</v>
      </c>
      <c r="D2" s="210"/>
      <c r="E2" s="210"/>
      <c r="F2" s="210"/>
      <c r="G2" s="210"/>
      <c r="H2" s="211"/>
    </row>
    <row r="3" spans="2:13" x14ac:dyDescent="0.3">
      <c r="B3" s="3"/>
    </row>
    <row r="4" spans="2:13" x14ac:dyDescent="0.3">
      <c r="B4" s="3"/>
    </row>
    <row r="5" spans="2:13" ht="15" thickBot="1" x14ac:dyDescent="0.35">
      <c r="B5" s="3"/>
    </row>
    <row r="6" spans="2:13" ht="15.6" x14ac:dyDescent="0.3">
      <c r="B6" s="3"/>
      <c r="C6" s="14" t="s">
        <v>0</v>
      </c>
      <c r="D6" s="212"/>
      <c r="E6" s="212"/>
      <c r="F6" s="41" t="s">
        <v>25</v>
      </c>
      <c r="G6" s="213"/>
      <c r="H6" s="214"/>
    </row>
    <row r="7" spans="2:13" ht="15.6" x14ac:dyDescent="0.3">
      <c r="B7" s="3"/>
      <c r="C7" s="42" t="s">
        <v>1</v>
      </c>
      <c r="D7" s="215"/>
      <c r="E7" s="215"/>
      <c r="F7" s="2" t="s">
        <v>26</v>
      </c>
      <c r="G7" s="216"/>
      <c r="H7" s="217"/>
    </row>
    <row r="8" spans="2:13" ht="16.2" thickBot="1" x14ac:dyDescent="0.35">
      <c r="B8" s="3"/>
      <c r="C8" s="42" t="s">
        <v>7</v>
      </c>
      <c r="D8" s="218"/>
      <c r="E8" s="218"/>
      <c r="F8" s="2"/>
      <c r="G8" s="292"/>
      <c r="H8" s="293"/>
      <c r="M8" s="68" t="s">
        <v>42</v>
      </c>
    </row>
    <row r="9" spans="2:13" ht="18.600000000000001" thickBot="1" x14ac:dyDescent="0.4">
      <c r="B9" s="3"/>
      <c r="C9" s="225" t="s">
        <v>41</v>
      </c>
      <c r="D9" s="226"/>
      <c r="E9" s="226"/>
      <c r="F9" s="226"/>
      <c r="G9" s="226"/>
      <c r="H9" s="227"/>
      <c r="M9" s="68" t="s">
        <v>43</v>
      </c>
    </row>
    <row r="10" spans="2:13" ht="15" thickBot="1" x14ac:dyDescent="0.35"/>
    <row r="11" spans="2:13" ht="16.2" thickBot="1" x14ac:dyDescent="0.35">
      <c r="C11" s="37" t="s">
        <v>46</v>
      </c>
      <c r="D11" s="287"/>
      <c r="E11" s="287"/>
      <c r="F11" s="38" t="s">
        <v>48</v>
      </c>
      <c r="G11" s="287"/>
      <c r="H11" s="288"/>
    </row>
    <row r="12" spans="2:13" ht="15" thickBot="1" x14ac:dyDescent="0.35">
      <c r="C12" s="52" t="s">
        <v>44</v>
      </c>
      <c r="D12" s="53" t="s">
        <v>45</v>
      </c>
      <c r="E12" s="27"/>
      <c r="F12" s="53" t="s">
        <v>44</v>
      </c>
      <c r="G12" s="53" t="s">
        <v>45</v>
      </c>
      <c r="H12" s="28"/>
    </row>
    <row r="13" spans="2:13" x14ac:dyDescent="0.3">
      <c r="C13" s="166">
        <v>1900</v>
      </c>
      <c r="D13" s="92"/>
      <c r="E13" s="63">
        <f>D13/12</f>
        <v>0</v>
      </c>
      <c r="F13" s="168">
        <v>1900</v>
      </c>
      <c r="G13" s="92">
        <v>0</v>
      </c>
      <c r="H13" s="66">
        <f>G13/12</f>
        <v>0</v>
      </c>
    </row>
    <row r="14" spans="2:13" ht="15" thickBot="1" x14ac:dyDescent="0.35">
      <c r="C14" s="167">
        <v>1900</v>
      </c>
      <c r="D14" s="93"/>
      <c r="E14" s="64">
        <f>(D13+D14)/24</f>
        <v>0</v>
      </c>
      <c r="F14" s="169">
        <v>1900</v>
      </c>
      <c r="G14" s="93">
        <v>0</v>
      </c>
      <c r="H14" s="67">
        <f>(G13+G14)/24</f>
        <v>0</v>
      </c>
    </row>
    <row r="15" spans="2:13" x14ac:dyDescent="0.3">
      <c r="C15" s="39"/>
      <c r="D15" s="40"/>
      <c r="F15" s="39"/>
      <c r="G15" s="40"/>
    </row>
    <row r="16" spans="2:13" ht="3.75" customHeight="1" thickBot="1" x14ac:dyDescent="0.35"/>
    <row r="17" spans="3:8" ht="16.2" thickBot="1" x14ac:dyDescent="0.35">
      <c r="C17" s="52" t="s">
        <v>47</v>
      </c>
      <c r="D17" s="287"/>
      <c r="E17" s="287"/>
      <c r="F17" s="53" t="s">
        <v>49</v>
      </c>
      <c r="G17" s="287"/>
      <c r="H17" s="288"/>
    </row>
    <row r="18" spans="3:8" ht="15" thickBot="1" x14ac:dyDescent="0.35">
      <c r="C18" s="54" t="s">
        <v>44</v>
      </c>
      <c r="D18" s="55" t="s">
        <v>45</v>
      </c>
      <c r="E18" s="56"/>
      <c r="F18" s="55" t="s">
        <v>44</v>
      </c>
      <c r="G18" s="55" t="s">
        <v>45</v>
      </c>
      <c r="H18" s="57"/>
    </row>
    <row r="19" spans="3:8" x14ac:dyDescent="0.3">
      <c r="C19" s="166">
        <v>2000</v>
      </c>
      <c r="D19" s="92"/>
      <c r="E19" s="63">
        <f>D19/12</f>
        <v>0</v>
      </c>
      <c r="F19" s="168">
        <v>2000</v>
      </c>
      <c r="G19" s="92"/>
      <c r="H19" s="66">
        <f>G19/12</f>
        <v>0</v>
      </c>
    </row>
    <row r="20" spans="3:8" ht="15" thickBot="1" x14ac:dyDescent="0.35">
      <c r="C20" s="167">
        <v>2000</v>
      </c>
      <c r="D20" s="93"/>
      <c r="E20" s="65">
        <f>(D19+D20)/24</f>
        <v>0</v>
      </c>
      <c r="F20" s="169">
        <v>2000</v>
      </c>
      <c r="G20" s="93"/>
      <c r="H20" s="67">
        <f>(G19+G20)/24</f>
        <v>0</v>
      </c>
    </row>
    <row r="21" spans="3:8" ht="8.25" customHeight="1" x14ac:dyDescent="0.3"/>
    <row r="22" spans="3:8" ht="5.25" customHeight="1" thickBot="1" x14ac:dyDescent="0.35"/>
    <row r="23" spans="3:8" s="13" customFormat="1" x14ac:dyDescent="0.3">
      <c r="C23" s="52" t="s">
        <v>50</v>
      </c>
      <c r="D23" s="53"/>
      <c r="E23" s="41"/>
      <c r="F23" s="53" t="s">
        <v>51</v>
      </c>
      <c r="G23" s="53"/>
      <c r="H23" s="58"/>
    </row>
    <row r="24" spans="3:8" x14ac:dyDescent="0.3">
      <c r="C24" s="94" t="s">
        <v>42</v>
      </c>
      <c r="D24" s="40">
        <f>SUMIF(M8:M9,C24,E13:E14)</f>
        <v>0</v>
      </c>
      <c r="F24" s="96" t="s">
        <v>43</v>
      </c>
      <c r="G24" s="40">
        <f>SUMIF(M8:M9,F24,H13:H14)</f>
        <v>0</v>
      </c>
      <c r="H24" s="8"/>
    </row>
    <row r="25" spans="3:8" x14ac:dyDescent="0.3">
      <c r="C25" s="30"/>
      <c r="D25" s="3"/>
      <c r="F25" s="3"/>
      <c r="G25" s="3"/>
      <c r="H25" s="8"/>
    </row>
    <row r="26" spans="3:8" s="13" customFormat="1" x14ac:dyDescent="0.3">
      <c r="C26" s="51" t="s">
        <v>52</v>
      </c>
      <c r="D26" s="50"/>
      <c r="E26" s="2"/>
      <c r="F26" s="50" t="s">
        <v>53</v>
      </c>
      <c r="G26" s="50"/>
      <c r="H26" s="59"/>
    </row>
    <row r="27" spans="3:8" ht="15" thickBot="1" x14ac:dyDescent="0.35">
      <c r="C27" s="95" t="s">
        <v>43</v>
      </c>
      <c r="D27" s="60">
        <f>SUMIF(M8:M9,C27,E19:E20)</f>
        <v>0</v>
      </c>
      <c r="E27" s="1"/>
      <c r="F27" s="97" t="s">
        <v>43</v>
      </c>
      <c r="G27" s="60">
        <f>SUMIF(M8:M9,F27,H19:H20)</f>
        <v>0</v>
      </c>
      <c r="H27" s="10"/>
    </row>
    <row r="28" spans="3:8" ht="9.75" customHeight="1" x14ac:dyDescent="0.3"/>
    <row r="29" spans="3:8" ht="6" customHeight="1" thickBot="1" x14ac:dyDescent="0.35"/>
    <row r="30" spans="3:8" x14ac:dyDescent="0.3">
      <c r="C30" s="101" t="s">
        <v>54</v>
      </c>
      <c r="D30" s="29"/>
      <c r="E30" s="61">
        <f>D24+G24+D27+G27</f>
        <v>0</v>
      </c>
    </row>
    <row r="31" spans="3:8" x14ac:dyDescent="0.3">
      <c r="C31" s="102" t="s">
        <v>55</v>
      </c>
      <c r="E31" s="62">
        <f>0.1*E30</f>
        <v>0</v>
      </c>
    </row>
    <row r="32" spans="3:8" ht="16.2" thickBot="1" x14ac:dyDescent="0.35">
      <c r="C32" s="98" t="s">
        <v>56</v>
      </c>
      <c r="D32" s="99"/>
      <c r="E32" s="100">
        <f>E30-E31</f>
        <v>0</v>
      </c>
    </row>
    <row r="33" spans="2:10" ht="15" thickBot="1" x14ac:dyDescent="0.35"/>
    <row r="34" spans="2:10" ht="16.2" thickBot="1" x14ac:dyDescent="0.35">
      <c r="C34" s="311" t="s">
        <v>94</v>
      </c>
      <c r="D34" s="312"/>
      <c r="E34" s="312"/>
      <c r="F34" s="312"/>
      <c r="G34" s="312"/>
      <c r="H34" s="313"/>
    </row>
    <row r="35" spans="2:10" ht="16.2" thickBot="1" x14ac:dyDescent="0.35">
      <c r="C35" s="179"/>
      <c r="D35" s="115"/>
      <c r="E35" s="115"/>
      <c r="F35" s="16"/>
      <c r="G35" s="16"/>
      <c r="H35" s="180"/>
    </row>
    <row r="36" spans="2:10" s="155" customFormat="1" ht="15" thickBot="1" x14ac:dyDescent="0.35">
      <c r="C36" s="173"/>
      <c r="D36" s="181" t="s">
        <v>93</v>
      </c>
      <c r="E36" s="182">
        <v>0</v>
      </c>
      <c r="H36" s="165"/>
    </row>
    <row r="37" spans="2:10" s="155" customFormat="1" ht="8.1" customHeight="1" thickBot="1" x14ac:dyDescent="0.3">
      <c r="C37" s="174"/>
      <c r="D37" s="175"/>
      <c r="E37" s="175"/>
      <c r="F37" s="175"/>
      <c r="G37" s="175"/>
      <c r="H37" s="176"/>
    </row>
    <row r="38" spans="2:10" s="155" customFormat="1" ht="15" customHeight="1" x14ac:dyDescent="0.25">
      <c r="C38" s="314" t="s">
        <v>81</v>
      </c>
      <c r="D38" s="315"/>
      <c r="E38" s="296" t="s">
        <v>82</v>
      </c>
      <c r="F38" s="298" t="s">
        <v>83</v>
      </c>
      <c r="G38" s="300" t="s">
        <v>84</v>
      </c>
      <c r="H38" s="301"/>
    </row>
    <row r="39" spans="2:10" s="155" customFormat="1" ht="15" customHeight="1" x14ac:dyDescent="0.25">
      <c r="C39" s="316"/>
      <c r="D39" s="317"/>
      <c r="E39" s="297"/>
      <c r="F39" s="299"/>
      <c r="G39" s="302"/>
      <c r="H39" s="303"/>
    </row>
    <row r="40" spans="2:10" s="155" customFormat="1" ht="30.75" customHeight="1" x14ac:dyDescent="0.25">
      <c r="C40" s="304"/>
      <c r="D40" s="305"/>
      <c r="E40" s="156">
        <v>0</v>
      </c>
      <c r="F40" s="157" t="e">
        <f>+E40*0.9/E36</f>
        <v>#DIV/0!</v>
      </c>
      <c r="G40" s="294" t="e">
        <f>IF(F40=0,"N/A",IF(F40&gt;E32*0.9,E32,"Ineligible - Outside of 10% Tolerance"))</f>
        <v>#DIV/0!</v>
      </c>
      <c r="H40" s="295"/>
      <c r="J40" s="177"/>
    </row>
    <row r="41" spans="2:10" s="155" customFormat="1" ht="13.8" x14ac:dyDescent="0.25">
      <c r="C41" s="289" t="s">
        <v>85</v>
      </c>
      <c r="D41" s="290"/>
      <c r="E41" s="290"/>
      <c r="F41" s="290"/>
      <c r="G41" s="290"/>
      <c r="H41" s="291"/>
      <c r="I41" s="178"/>
      <c r="J41" s="177"/>
    </row>
    <row r="42" spans="2:10" s="155" customFormat="1" ht="32.25" customHeight="1" thickBot="1" x14ac:dyDescent="0.3">
      <c r="C42" s="320" t="s">
        <v>95</v>
      </c>
      <c r="D42" s="321"/>
      <c r="E42" s="183">
        <f>+H58</f>
        <v>0</v>
      </c>
      <c r="F42" s="158" t="e">
        <f>+E42*0.9/E36</f>
        <v>#DIV/0!</v>
      </c>
      <c r="G42" s="318" t="e">
        <f>IF(F42=0,"N/A",IF(F42&gt;E32*0.9,E32,"Ineligible - Outside of 10% Tolerance"))</f>
        <v>#DIV/0!</v>
      </c>
      <c r="H42" s="319"/>
    </row>
    <row r="43" spans="2:10" s="155" customFormat="1" ht="8.1" customHeight="1" thickBot="1" x14ac:dyDescent="0.3">
      <c r="C43" s="322"/>
      <c r="D43" s="323"/>
      <c r="E43" s="323"/>
      <c r="F43" s="323"/>
      <c r="G43" s="323"/>
      <c r="H43" s="324"/>
    </row>
    <row r="44" spans="2:10" s="172" customFormat="1" ht="15.6" x14ac:dyDescent="0.3">
      <c r="C44" s="184" t="s">
        <v>29</v>
      </c>
      <c r="D44" s="325"/>
      <c r="E44" s="325"/>
      <c r="F44" s="185" t="s">
        <v>86</v>
      </c>
      <c r="G44" s="326"/>
      <c r="H44" s="327"/>
    </row>
    <row r="45" spans="2:10" s="155" customFormat="1" ht="36.75" customHeight="1" x14ac:dyDescent="0.25">
      <c r="B45" s="159" t="s">
        <v>87</v>
      </c>
      <c r="C45" s="160" t="s">
        <v>88</v>
      </c>
      <c r="D45" s="161" t="s">
        <v>13</v>
      </c>
      <c r="E45" s="161" t="s">
        <v>89</v>
      </c>
      <c r="F45" s="328" t="s">
        <v>90</v>
      </c>
      <c r="G45" s="329"/>
      <c r="H45" s="162" t="s">
        <v>91</v>
      </c>
    </row>
    <row r="46" spans="2:10" s="155" customFormat="1" ht="12" customHeight="1" x14ac:dyDescent="0.25">
      <c r="B46" s="186">
        <v>1</v>
      </c>
      <c r="C46" s="170">
        <v>44682</v>
      </c>
      <c r="D46" s="188"/>
      <c r="E46" s="188"/>
      <c r="F46" s="306"/>
      <c r="G46" s="307"/>
      <c r="H46" s="163">
        <f t="shared" ref="H46:H57" si="0">+D46-E46</f>
        <v>0</v>
      </c>
    </row>
    <row r="47" spans="2:10" s="155" customFormat="1" ht="12" customHeight="1" x14ac:dyDescent="0.25">
      <c r="B47" s="186">
        <v>2</v>
      </c>
      <c r="C47" s="171">
        <f t="shared" ref="C47:C57" si="1">+C46-30</f>
        <v>44652</v>
      </c>
      <c r="D47" s="188"/>
      <c r="E47" s="188"/>
      <c r="F47" s="306"/>
      <c r="G47" s="307"/>
      <c r="H47" s="163">
        <f t="shared" si="0"/>
        <v>0</v>
      </c>
    </row>
    <row r="48" spans="2:10" s="155" customFormat="1" ht="12" customHeight="1" x14ac:dyDescent="0.25">
      <c r="B48" s="186">
        <v>3</v>
      </c>
      <c r="C48" s="171">
        <f t="shared" si="1"/>
        <v>44622</v>
      </c>
      <c r="D48" s="188"/>
      <c r="E48" s="188"/>
      <c r="F48" s="306"/>
      <c r="G48" s="307"/>
      <c r="H48" s="163">
        <f t="shared" si="0"/>
        <v>0</v>
      </c>
    </row>
    <row r="49" spans="2:8" s="155" customFormat="1" ht="12" customHeight="1" x14ac:dyDescent="0.25">
      <c r="B49" s="186">
        <v>4</v>
      </c>
      <c r="C49" s="171">
        <f t="shared" si="1"/>
        <v>44592</v>
      </c>
      <c r="D49" s="188"/>
      <c r="E49" s="188"/>
      <c r="F49" s="306"/>
      <c r="G49" s="307"/>
      <c r="H49" s="163">
        <f t="shared" si="0"/>
        <v>0</v>
      </c>
    </row>
    <row r="50" spans="2:8" s="155" customFormat="1" ht="12" customHeight="1" x14ac:dyDescent="0.25">
      <c r="B50" s="186">
        <v>5</v>
      </c>
      <c r="C50" s="171">
        <f t="shared" si="1"/>
        <v>44562</v>
      </c>
      <c r="D50" s="188"/>
      <c r="E50" s="188"/>
      <c r="F50" s="306"/>
      <c r="G50" s="307"/>
      <c r="H50" s="163">
        <f t="shared" si="0"/>
        <v>0</v>
      </c>
    </row>
    <row r="51" spans="2:8" s="155" customFormat="1" ht="12" customHeight="1" x14ac:dyDescent="0.25">
      <c r="B51" s="186">
        <v>6</v>
      </c>
      <c r="C51" s="171">
        <f t="shared" si="1"/>
        <v>44532</v>
      </c>
      <c r="D51" s="188"/>
      <c r="E51" s="188"/>
      <c r="F51" s="306"/>
      <c r="G51" s="307"/>
      <c r="H51" s="163">
        <f t="shared" si="0"/>
        <v>0</v>
      </c>
    </row>
    <row r="52" spans="2:8" s="155" customFormat="1" ht="12" customHeight="1" x14ac:dyDescent="0.25">
      <c r="B52" s="186">
        <v>7</v>
      </c>
      <c r="C52" s="171">
        <f t="shared" si="1"/>
        <v>44502</v>
      </c>
      <c r="D52" s="188"/>
      <c r="E52" s="188"/>
      <c r="F52" s="306"/>
      <c r="G52" s="307"/>
      <c r="H52" s="163">
        <f t="shared" si="0"/>
        <v>0</v>
      </c>
    </row>
    <row r="53" spans="2:8" s="155" customFormat="1" ht="12" customHeight="1" x14ac:dyDescent="0.25">
      <c r="B53" s="186">
        <v>8</v>
      </c>
      <c r="C53" s="171">
        <f t="shared" si="1"/>
        <v>44472</v>
      </c>
      <c r="D53" s="188"/>
      <c r="E53" s="188"/>
      <c r="F53" s="306"/>
      <c r="G53" s="307"/>
      <c r="H53" s="163">
        <f t="shared" si="0"/>
        <v>0</v>
      </c>
    </row>
    <row r="54" spans="2:8" s="155" customFormat="1" ht="12" customHeight="1" x14ac:dyDescent="0.25">
      <c r="B54" s="186">
        <v>9</v>
      </c>
      <c r="C54" s="171">
        <f t="shared" si="1"/>
        <v>44442</v>
      </c>
      <c r="D54" s="188"/>
      <c r="E54" s="188"/>
      <c r="F54" s="306"/>
      <c r="G54" s="307"/>
      <c r="H54" s="163">
        <f t="shared" si="0"/>
        <v>0</v>
      </c>
    </row>
    <row r="55" spans="2:8" s="155" customFormat="1" ht="12" customHeight="1" x14ac:dyDescent="0.25">
      <c r="B55" s="186">
        <v>10</v>
      </c>
      <c r="C55" s="171">
        <f t="shared" si="1"/>
        <v>44412</v>
      </c>
      <c r="D55" s="188"/>
      <c r="E55" s="188"/>
      <c r="F55" s="306"/>
      <c r="G55" s="307"/>
      <c r="H55" s="163">
        <f t="shared" si="0"/>
        <v>0</v>
      </c>
    </row>
    <row r="56" spans="2:8" s="155" customFormat="1" ht="12" customHeight="1" x14ac:dyDescent="0.25">
      <c r="B56" s="186">
        <v>11</v>
      </c>
      <c r="C56" s="171">
        <f t="shared" si="1"/>
        <v>44382</v>
      </c>
      <c r="D56" s="188"/>
      <c r="E56" s="188"/>
      <c r="F56" s="306"/>
      <c r="G56" s="307"/>
      <c r="H56" s="163">
        <f t="shared" si="0"/>
        <v>0</v>
      </c>
    </row>
    <row r="57" spans="2:8" s="155" customFormat="1" ht="12" customHeight="1" thickBot="1" x14ac:dyDescent="0.3">
      <c r="B57" s="186">
        <v>12</v>
      </c>
      <c r="C57" s="171">
        <f t="shared" si="1"/>
        <v>44352</v>
      </c>
      <c r="D57" s="187"/>
      <c r="E57" s="187"/>
      <c r="F57" s="308"/>
      <c r="G57" s="309"/>
      <c r="H57" s="164">
        <f t="shared" si="0"/>
        <v>0</v>
      </c>
    </row>
    <row r="58" spans="2:8" s="155" customFormat="1" ht="15" thickBot="1" x14ac:dyDescent="0.35">
      <c r="B58" s="165"/>
      <c r="C58" s="181" t="s">
        <v>92</v>
      </c>
      <c r="D58" s="189">
        <f>SUM(D46:D57)</f>
        <v>0</v>
      </c>
      <c r="E58" s="189">
        <f>SUM(E46:E57)</f>
        <v>0</v>
      </c>
      <c r="F58" s="310"/>
      <c r="G58" s="310"/>
      <c r="H58" s="190">
        <f>SUM(H46:H57)</f>
        <v>0</v>
      </c>
    </row>
    <row r="59" spans="2:8" ht="12" customHeight="1" x14ac:dyDescent="0.3"/>
    <row r="60" spans="2:8" ht="6.75" customHeight="1" thickBot="1" x14ac:dyDescent="0.35"/>
    <row r="61" spans="2:8" ht="18" customHeight="1" thickBot="1" x14ac:dyDescent="0.35">
      <c r="C61" s="31" t="s">
        <v>32</v>
      </c>
      <c r="D61" s="27"/>
      <c r="E61" s="27"/>
      <c r="F61" s="27"/>
      <c r="G61" s="27"/>
      <c r="H61" s="28"/>
    </row>
    <row r="62" spans="2:8" ht="12" customHeight="1" x14ac:dyDescent="0.3">
      <c r="C62" s="234"/>
      <c r="D62" s="235"/>
      <c r="E62" s="235"/>
      <c r="F62" s="235"/>
      <c r="G62" s="235"/>
      <c r="H62" s="236"/>
    </row>
    <row r="63" spans="2:8" ht="12" customHeight="1" x14ac:dyDescent="0.3">
      <c r="C63" s="237"/>
      <c r="D63" s="238"/>
      <c r="E63" s="238"/>
      <c r="F63" s="238"/>
      <c r="G63" s="238"/>
      <c r="H63" s="239"/>
    </row>
    <row r="64" spans="2:8" ht="12" customHeight="1" x14ac:dyDescent="0.3">
      <c r="C64" s="237"/>
      <c r="D64" s="238"/>
      <c r="E64" s="238"/>
      <c r="F64" s="238"/>
      <c r="G64" s="238"/>
      <c r="H64" s="239"/>
    </row>
    <row r="65" spans="3:8" x14ac:dyDescent="0.3">
      <c r="C65" s="237"/>
      <c r="D65" s="238"/>
      <c r="E65" s="238"/>
      <c r="F65" s="238"/>
      <c r="G65" s="238"/>
      <c r="H65" s="239"/>
    </row>
    <row r="66" spans="3:8" x14ac:dyDescent="0.3">
      <c r="C66" s="237"/>
      <c r="D66" s="238"/>
      <c r="E66" s="238"/>
      <c r="F66" s="238"/>
      <c r="G66" s="238"/>
      <c r="H66" s="239"/>
    </row>
    <row r="67" spans="3:8" ht="15" thickBot="1" x14ac:dyDescent="0.35">
      <c r="C67" s="240"/>
      <c r="D67" s="241"/>
      <c r="E67" s="241"/>
      <c r="F67" s="241"/>
      <c r="G67" s="241"/>
      <c r="H67" s="242"/>
    </row>
  </sheetData>
  <sheetProtection algorithmName="SHA-512" hashValue="+Hs2+x24yJfFpAhxpLSh8jkr8UF2RpMzJx9fPzqpMfCS6r+ypFm73AMPgP0iY5wKGXpfTqEofOXeduNdZwXyKA==" saltValue="t3mk46GJy34UuAsUSZ3XvQ==" spinCount="100000" sheet="1" objects="1" scenarios="1" selectLockedCells="1"/>
  <mergeCells count="40">
    <mergeCell ref="G42:H42"/>
    <mergeCell ref="F56:G56"/>
    <mergeCell ref="C42:D42"/>
    <mergeCell ref="C43:H43"/>
    <mergeCell ref="D44:E44"/>
    <mergeCell ref="G44:H44"/>
    <mergeCell ref="F51:G51"/>
    <mergeCell ref="F52:G52"/>
    <mergeCell ref="F45:G45"/>
    <mergeCell ref="C62:H67"/>
    <mergeCell ref="F53:G53"/>
    <mergeCell ref="F54:G54"/>
    <mergeCell ref="F55:G55"/>
    <mergeCell ref="F46:G46"/>
    <mergeCell ref="F47:G47"/>
    <mergeCell ref="F48:G48"/>
    <mergeCell ref="F49:G49"/>
    <mergeCell ref="F50:G50"/>
    <mergeCell ref="F57:G57"/>
    <mergeCell ref="F58:G58"/>
    <mergeCell ref="G11:H11"/>
    <mergeCell ref="C9:H9"/>
    <mergeCell ref="D11:E11"/>
    <mergeCell ref="C41:H41"/>
    <mergeCell ref="D8:E8"/>
    <mergeCell ref="G8:H8"/>
    <mergeCell ref="G40:H40"/>
    <mergeCell ref="E38:E39"/>
    <mergeCell ref="F38:F39"/>
    <mergeCell ref="G38:H39"/>
    <mergeCell ref="C40:D40"/>
    <mergeCell ref="D17:E17"/>
    <mergeCell ref="G17:H17"/>
    <mergeCell ref="C34:H34"/>
    <mergeCell ref="C38:D39"/>
    <mergeCell ref="C2:H2"/>
    <mergeCell ref="D6:E6"/>
    <mergeCell ref="G6:H6"/>
    <mergeCell ref="D7:E7"/>
    <mergeCell ref="G7:H7"/>
  </mergeCells>
  <dataValidations count="2">
    <dataValidation type="list" allowBlank="1" showInputMessage="1" showErrorMessage="1" sqref="G8" xr:uid="{00000000-0002-0000-0300-000000000000}">
      <formula1>"1 Year, 2 Years"</formula1>
    </dataValidation>
    <dataValidation type="list" allowBlank="1" showInputMessage="1" showErrorMessage="1" sqref="C24 F24 C27 F27" xr:uid="{00000000-0002-0000-0300-000001000000}">
      <formula1>$M$8:$M$9</formula1>
    </dataValidation>
  </dataValidations>
  <pageMargins left="0.25" right="0.25" top="0.5" bottom="0.25" header="0.3" footer="0.3"/>
  <pageSetup scale="77"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9281-FE98-40E3-83BE-04A74F299883}">
  <sheetPr>
    <tabColor theme="2" tint="-0.249977111117893"/>
  </sheetPr>
  <dimension ref="A1:C5"/>
  <sheetViews>
    <sheetView showGridLines="0" workbookViewId="0">
      <selection activeCell="H10" sqref="H10"/>
    </sheetView>
  </sheetViews>
  <sheetFormatPr defaultRowHeight="14.4" x14ac:dyDescent="0.3"/>
  <cols>
    <col min="1" max="1" width="11.44140625" customWidth="1"/>
    <col min="2" max="2" width="17.5546875" customWidth="1"/>
    <col min="3" max="3" width="57.6640625" customWidth="1"/>
  </cols>
  <sheetData>
    <row r="1" spans="1:3" x14ac:dyDescent="0.3">
      <c r="A1" s="330" t="s">
        <v>96</v>
      </c>
      <c r="B1" s="330"/>
      <c r="C1" s="330"/>
    </row>
    <row r="2" spans="1:3" x14ac:dyDescent="0.3">
      <c r="A2" s="195" t="s">
        <v>97</v>
      </c>
      <c r="B2" s="196" t="s">
        <v>98</v>
      </c>
      <c r="C2" s="195" t="s">
        <v>99</v>
      </c>
    </row>
    <row r="3" spans="1:3" x14ac:dyDescent="0.3">
      <c r="A3" s="191" t="s">
        <v>100</v>
      </c>
      <c r="B3" s="192">
        <v>44676</v>
      </c>
      <c r="C3" s="193" t="s">
        <v>101</v>
      </c>
    </row>
    <row r="4" spans="1:3" x14ac:dyDescent="0.3">
      <c r="A4" s="191" t="s">
        <v>100</v>
      </c>
      <c r="B4" s="192">
        <v>44843</v>
      </c>
      <c r="C4" s="194" t="s">
        <v>102</v>
      </c>
    </row>
    <row r="5" spans="1:3" x14ac:dyDescent="0.3">
      <c r="A5" s="191" t="s">
        <v>103</v>
      </c>
      <c r="B5" s="192">
        <v>45362</v>
      </c>
      <c r="C5" s="193" t="s">
        <v>104</v>
      </c>
    </row>
  </sheetData>
  <sheetProtection algorithmName="SHA-512" hashValue="sfnKuXBIOriAJx5BgELhg7dMLbW2Kzcl7a+XsT3/vSon79JNcteSQ+fyb/2oauqYqTCM3xJ/ctujWkZ7n9d9Kg==" saltValue="r/g6rR6JmGOC84XRHJRNaQ==" spinCount="100000" sheet="1" objects="1" scenarios="1" selectLockedCells="1" selectUnlockedCell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BUSINESS BK STMTS CALC</vt:lpstr>
      <vt:lpstr>PERSONAL BK STMTS CALC</vt:lpstr>
      <vt:lpstr>P&amp;L CALC</vt:lpstr>
      <vt:lpstr>1099 INCOME</vt:lpstr>
      <vt:lpstr>Version Control</vt:lpstr>
    </vt:vector>
  </TitlesOfParts>
  <Company>Bayview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Misty Glover</dc:creator>
  <cp:lastModifiedBy>Nicole Waligorski</cp:lastModifiedBy>
  <cp:lastPrinted>2022-04-22T06:20:11Z</cp:lastPrinted>
  <dcterms:created xsi:type="dcterms:W3CDTF">2022-04-20T07:17:37Z</dcterms:created>
  <dcterms:modified xsi:type="dcterms:W3CDTF">2024-03-12T13:01:45Z</dcterms:modified>
</cp:coreProperties>
</file>